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ipabo-my.sharepoint.com/personal/m_koeten_ipabo_nl/Documents/OnStage/WPA Formulieren/Versie 5/"/>
    </mc:Choice>
  </mc:AlternateContent>
  <xr:revisionPtr revIDLastSave="2629" documentId="8_{D9E4771A-8541-4CF5-9D71-ED7EF2EFF56F}" xr6:coauthVersionLast="47" xr6:coauthVersionMax="47" xr10:uidLastSave="{228D7B17-DFC9-43B8-B5DF-B06FA1DFBEA3}"/>
  <bookViews>
    <workbookView xWindow="-120" yWindow="-120" windowWidth="29040" windowHeight="15720" tabRatio="891" xr2:uid="{70403949-0409-4400-82E3-F43A9E558A38}"/>
  </bookViews>
  <sheets>
    <sheet name="BT 1" sheetId="1" r:id="rId1"/>
    <sheet name="BT 2" sheetId="16" r:id="rId2"/>
    <sheet name="BT 3" sheetId="3" r:id="rId3"/>
    <sheet name="BT 4" sheetId="4" r:id="rId4"/>
    <sheet name="Minor 1" sheetId="5" r:id="rId5"/>
    <sheet name="Minor 2" sheetId="6" r:id="rId6"/>
    <sheet name="Minor 3" sheetId="7" r:id="rId7"/>
    <sheet name="Minor 4" sheetId="8" r:id="rId8"/>
    <sheet name="Versie" sheetId="17"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5" i="8" l="1"/>
  <c r="D114" i="8"/>
  <c r="D115" i="7"/>
  <c r="D114" i="7"/>
  <c r="D106" i="6"/>
  <c r="D105" i="6"/>
  <c r="D106" i="5"/>
  <c r="D105" i="5"/>
  <c r="D96" i="4"/>
  <c r="D95" i="4"/>
  <c r="D69" i="16"/>
  <c r="D68" i="16"/>
  <c r="D109" i="8"/>
  <c r="D25" i="8"/>
  <c r="D109" i="7"/>
  <c r="D25" i="7"/>
  <c r="D100" i="6"/>
  <c r="D25" i="6"/>
  <c r="D100" i="5"/>
  <c r="D25" i="5"/>
  <c r="D90" i="4"/>
  <c r="D25" i="4"/>
  <c r="D90" i="3"/>
  <c r="D63" i="1"/>
  <c r="D25" i="1"/>
  <c r="D63" i="16"/>
  <c r="D25" i="3"/>
  <c r="D35" i="1"/>
  <c r="D36" i="1" s="1"/>
  <c r="D47" i="1"/>
  <c r="D48" i="1" s="1"/>
  <c r="D96" i="6"/>
  <c r="D97" i="6" s="1"/>
  <c r="D25" i="16"/>
  <c r="D59" i="1"/>
  <c r="D66" i="1" s="1"/>
  <c r="D64" i="1" l="1"/>
  <c r="D60" i="1"/>
  <c r="D69" i="3"/>
  <c r="D70" i="3" l="1"/>
  <c r="D92" i="3"/>
  <c r="D35" i="16"/>
  <c r="D36" i="16" s="1"/>
  <c r="D105" i="8"/>
  <c r="D91" i="8"/>
  <c r="D92" i="8" s="1"/>
  <c r="D111" i="8" s="1"/>
  <c r="D51" i="8"/>
  <c r="D86" i="6"/>
  <c r="D49" i="6"/>
  <c r="D86" i="4"/>
  <c r="D69" i="4"/>
  <c r="D44" i="4"/>
  <c r="D106" i="8" l="1"/>
  <c r="D112" i="8"/>
  <c r="D52" i="8"/>
  <c r="D110" i="8"/>
  <c r="D101" i="6"/>
  <c r="D50" i="6"/>
  <c r="D103" i="6"/>
  <c r="D87" i="6"/>
  <c r="D102" i="6"/>
  <c r="D70" i="4"/>
  <c r="D92" i="4"/>
  <c r="D87" i="4"/>
  <c r="D93" i="4"/>
  <c r="D45" i="4"/>
  <c r="D91" i="4"/>
  <c r="D99" i="6"/>
  <c r="D104" i="6" s="1"/>
  <c r="D89" i="4"/>
  <c r="D94" i="4" s="1"/>
  <c r="D108" i="8"/>
  <c r="D113" i="8" s="1"/>
  <c r="D59" i="16" l="1"/>
  <c r="D60" i="16" s="1"/>
  <c r="D47" i="16"/>
  <c r="D65" i="16" l="1"/>
  <c r="D48" i="16"/>
  <c r="D66" i="16"/>
  <c r="D62" i="16"/>
  <c r="D67" i="16" s="1"/>
  <c r="D64" i="16"/>
  <c r="D105" i="7" l="1"/>
  <c r="D91" i="7"/>
  <c r="D51" i="7"/>
  <c r="D106" i="7" l="1"/>
  <c r="D112" i="7"/>
  <c r="D92" i="7"/>
  <c r="D111" i="7"/>
  <c r="D52" i="7"/>
  <c r="D110" i="7"/>
  <c r="D108" i="7"/>
  <c r="D113" i="7" s="1"/>
  <c r="D96" i="5" l="1"/>
  <c r="D86" i="5"/>
  <c r="D49" i="5"/>
  <c r="D86" i="3"/>
  <c r="D44" i="3"/>
  <c r="D87" i="5" l="1"/>
  <c r="D102" i="5"/>
  <c r="D97" i="5"/>
  <c r="D103" i="5"/>
  <c r="D101" i="5"/>
  <c r="D50" i="5"/>
  <c r="D87" i="3"/>
  <c r="D93" i="3"/>
  <c r="D91" i="3"/>
  <c r="D45" i="3"/>
  <c r="D65" i="1"/>
  <c r="D99" i="5"/>
  <c r="D104" i="5" s="1"/>
  <c r="D89" i="3" l="1"/>
  <c r="D94" i="3" s="1"/>
  <c r="D95" i="3" s="1"/>
  <c r="D96" i="3" s="1"/>
  <c r="D62" i="1" l="1"/>
  <c r="D67" i="1" s="1"/>
  <c r="D68" i="1" s="1"/>
  <c r="D69" i="1" s="1"/>
</calcChain>
</file>

<file path=xl/sharedStrings.xml><?xml version="1.0" encoding="utf-8"?>
<sst xmlns="http://schemas.openxmlformats.org/spreadsheetml/2006/main" count="1176" uniqueCount="194">
  <si>
    <t>Datum:</t>
  </si>
  <si>
    <t>code</t>
  </si>
  <si>
    <t>PB 1.6</t>
  </si>
  <si>
    <t>PB 1.8</t>
  </si>
  <si>
    <t xml:space="preserve">DEEL 1 PEDAGOGISCH BEKWAAM </t>
  </si>
  <si>
    <t>Beoordelingscriteria</t>
  </si>
  <si>
    <t>Score:</t>
  </si>
  <si>
    <t>Zorgt tijdens de les/activiteit voor een goede sfeer in de groep, zodat leerlingen zich op hun gemak voelen</t>
  </si>
  <si>
    <t>Cijfer:</t>
  </si>
  <si>
    <t>DEEL 2 VAKINHOUDELIJK EN VAKDIDACTISCH BEKWAAM</t>
  </si>
  <si>
    <t>Maakt contact met leerlingen en laat merken dat hij de leerlingen ziet en hoort</t>
  </si>
  <si>
    <t>Stimuleert gewenst gedrag</t>
  </si>
  <si>
    <t xml:space="preserve">Hanteert regels die functioneel zijn voor de leerlingen </t>
  </si>
  <si>
    <t>Ondersteunt zijn verbale communicatie met non-verbale communicatie (gebaren, mimiek en lichaamshouding)</t>
  </si>
  <si>
    <t>Is nieuwsgierig naar de ideeën van de leerlingen, luistert naar wat ze te zeggen hebben</t>
  </si>
  <si>
    <t>Waardeert de inbreng van de leerlingen en complimenteert hen regelmatig (basisbehoefte competentie)</t>
  </si>
  <si>
    <t>VI 1.1</t>
  </si>
  <si>
    <t>VI 1.2</t>
  </si>
  <si>
    <t>VD 1.3</t>
  </si>
  <si>
    <t>VD 1.4</t>
  </si>
  <si>
    <t>VD 1.5</t>
  </si>
  <si>
    <t>Geeft blijk van beheersing van de vakinhoud van de les</t>
  </si>
  <si>
    <t>Boeit de leerlingen door een inhoudelijk betekenisvolle context te gebruiken</t>
  </si>
  <si>
    <t>Biedt activiteiten/opdrachten aan die leerlingen aanzetten tot actieve deelname</t>
  </si>
  <si>
    <t>Spreekt duidelijk met een op de activiteit afgestemd volume, tempo, articulatie en intonatie</t>
  </si>
  <si>
    <t>Betrekt de leerlingen door bij de leerstof passende (digitale) hulpmiddelen te gebruiken</t>
  </si>
  <si>
    <t>Geeft aan wat de inhoud van de les is en benoemt wat er gaat gebeuren</t>
  </si>
  <si>
    <t>Stelt op gevarieerde wijze vragen die door de leerlingen worden begrepen</t>
  </si>
  <si>
    <t>Organiseert de lesmaterialen ordelijk en toegankelijk in het lokaal</t>
  </si>
  <si>
    <t>DEEL 3 BREDE PROFESSIONELE BASIS – REFLECTIE (major)</t>
  </si>
  <si>
    <t xml:space="preserve">BPB 1.10 </t>
  </si>
  <si>
    <t>BPB 1.9 </t>
  </si>
  <si>
    <t>Je gebruikt vaktaal bij het onder woorden brengen en beargumenteren van deze criteria.</t>
  </si>
  <si>
    <t>Je kunt uit de activiteit die je hebt verzorgd een opmerkelijk moment kiezen en verwoorden. </t>
  </si>
  <si>
    <t>Je kunt aangeven of dit een didactisch, pedagogisch, organisatorisch moment is en waarom. </t>
  </si>
  <si>
    <t>Je kunt je gedachten en gevoelens ten aanzien van dit moment benoemen. </t>
  </si>
  <si>
    <t>Je kunt (in samenspraak met de assessor) jouw handelen in de situatie benoemen en aangeven hoe je het de volgende keer anders zou doen. </t>
  </si>
  <si>
    <t>Je kunt aangeven in hoeverre de vooraf gestelde vakspecifieke lesdoelen zijn bereikt.  </t>
  </si>
  <si>
    <t>Je kunt aangeven op welke wijze je tijdens de les aan je eigen leerdoel(en) hebt gewerkt. </t>
  </si>
  <si>
    <t>Je kunt aangeven hoe je eerder ontvangen feedback van deskundigen (mentor, schoolopleider, assessor) hebt meegenomen in jouw huidige handelen. </t>
  </si>
  <si>
    <r>
      <t>BPB 1.9</t>
    </r>
    <r>
      <rPr>
        <sz val="8"/>
        <color rgb="FF000000"/>
        <rFont val="Calibri"/>
        <family val="2"/>
      </rPr>
      <t> </t>
    </r>
  </si>
  <si>
    <t>PB 2.6</t>
  </si>
  <si>
    <t>Spreekt positieve verwachtingen uit t.a.v. het gewenste gedrag</t>
  </si>
  <si>
    <t>Zorgt ervoor dat de regels door de leerlingen gedragen worden</t>
  </si>
  <si>
    <t>Spreekt leerlingen op een effectieve manier aan op ongewenst gedrag</t>
  </si>
  <si>
    <t>Houdt in zijn taalgebruik, omgangsvormen en manier van communiceren rekening met wat gebruikelijk is in de leefwereld van zijn leerlingen</t>
  </si>
  <si>
    <t>PB 2.7</t>
  </si>
  <si>
    <t>PB 2.8</t>
  </si>
  <si>
    <t>Ziet wat er gebeurt in zijn groep en reageert op groepsniveau</t>
  </si>
  <si>
    <t>Hij stelt en bewaakt (consequent) regels en treedt op positieve wijze corrigerend op</t>
  </si>
  <si>
    <t>Laat leerlingen samenwerken/ samen spelen op een manier die functioneel is voor doel en/of proces van de les</t>
  </si>
  <si>
    <t>Stelt eisen aan de kwaliteit van de samenwerking en bespreekt deze eisen met de leerlingen</t>
  </si>
  <si>
    <t>Bespreekt wat hij van de leerlingen verwacht tijdens het zelfstandig werken en/of speelleren</t>
  </si>
  <si>
    <t>VI 2.1</t>
  </si>
  <si>
    <t>Geeft inhoudelijk gefundeerde/terechte complimenten m.b.t. de kwaliteit van het werk van de leerlingen (product)</t>
  </si>
  <si>
    <t>VI 2.2</t>
  </si>
  <si>
    <t>Legt de leerstof uit in logisch opeenvolgende stappen</t>
  </si>
  <si>
    <t>VD 2.3</t>
  </si>
  <si>
    <t>Maakt actief gebruik van de voorkennis van de leerlingen en vat deze samen</t>
  </si>
  <si>
    <t>VD 2.5</t>
  </si>
  <si>
    <t>Stemt de onderwijsactiviteit af op het vakinhoudelijke niveau van de leerlingen</t>
  </si>
  <si>
    <t>Stelt uitnodigende vragen</t>
  </si>
  <si>
    <t>Geeft leerlingen bij het stellen van vragen voldoende bedenktijd</t>
  </si>
  <si>
    <t>Reageert effectief op vragen of opmerkingen van leerlingen</t>
  </si>
  <si>
    <t>Hanteert een goede beurtverdeling</t>
  </si>
  <si>
    <t>Blikt met de leerlingen terug op de lesdoelen en de leerresultaten</t>
  </si>
  <si>
    <t>Laat leerlingen vertellen wat ze geleerd hebben</t>
  </si>
  <si>
    <t>Sluit met de tijdsplanning aan bij de spanningsboog van de leerlingen</t>
  </si>
  <si>
    <t xml:space="preserve">Je kunt uit de activiteit die je hebt verzorgd een opmerkelijk moment kiezen en verwoorden. </t>
  </si>
  <si>
    <t xml:space="preserve">Je kunt aangeven of dit een didactisch, pedagogisch, organisatorisch moment is en waarom. </t>
  </si>
  <si>
    <t xml:space="preserve">Je kunt je gedachten en gevoelens ten aanzien van dit moment benoemen. </t>
  </si>
  <si>
    <t xml:space="preserve">Je kunt (in samenspraak met de assessor) jouw handelen in de situatie benoemen en aangeven hoe je het de volgende keer anders zou doen. </t>
  </si>
  <si>
    <t xml:space="preserve">BPB 2.10 </t>
  </si>
  <si>
    <t xml:space="preserve">Je kunt het effect van jouw handelen op het gedrag van een of meerdere kinderen benoemen. </t>
  </si>
  <si>
    <t xml:space="preserve">BPB 1.9 </t>
  </si>
  <si>
    <t xml:space="preserve">Je kunt aangeven in hoeverre de vooraf gestelde vakspecifieke lesdoelen zijn bereikt.  </t>
  </si>
  <si>
    <t xml:space="preserve">BPB 2.9 </t>
  </si>
  <si>
    <t xml:space="preserve">Je kunt aangeven in hoeverre de vooraf gestelde algemene en vakspecifieke lesdoelen zijn bereikt. Je kunt benoemen waarom deze doelen al dan niet zijn bereikt en beargumenteren waardoor dat komt. </t>
  </si>
  <si>
    <t xml:space="preserve">Je kunt aangeven op welke wijze je tijdens de les aan je eigen leerdoel(en) hebt gewerkt. </t>
  </si>
  <si>
    <t xml:space="preserve">Je kunt aangeven hoe je eerder ontvangen feedback van deskundigen (mentor, schoolopleider, assessor) hebt meegenomen in jouw huidige handelen. </t>
  </si>
  <si>
    <t xml:space="preserve">Je kunt aangeven in hoeverre de eigen leerdoelen voor deze les zijn behaald. Waar wel, waar gedeeltelijk en waar niet?  </t>
  </si>
  <si>
    <t xml:space="preserve">Je kunt nadrukkelijk beargumenteren waardoor de eigen leerdoelen al dan niet zijn behaald. </t>
  </si>
  <si>
    <t xml:space="preserve">Je kunt aangeven hoe jouw huidige handelen is verbeterd ten opzichte van voorgaand handelen.  </t>
  </si>
  <si>
    <t>Beroepstaak 1 - Totaal Score:</t>
  </si>
  <si>
    <t>Pedagogisch bekwaam:</t>
  </si>
  <si>
    <t>Vakdidactisch bekwaam:</t>
  </si>
  <si>
    <t>Brede professionele basis - reflectie(major):</t>
  </si>
  <si>
    <t>Minor 1 - Totaal Score:</t>
  </si>
  <si>
    <t>Beroeptstaak 3 - Totaal Score:</t>
  </si>
  <si>
    <t>PB 3.6</t>
  </si>
  <si>
    <t>Zorgt voor een positieve omgang tussen leerlingen onderling tijdens de activiteit</t>
  </si>
  <si>
    <t>Laat leerlingen zelf doen wat ze zelf kunnen (basisbehoefte autonomie)</t>
  </si>
  <si>
    <t>PB 3.8</t>
  </si>
  <si>
    <t>Benoemt het eigen handelen m.b.t. de ondersteuning die de leerlingen kunnen verwachten</t>
  </si>
  <si>
    <t>Geeft feedback op de individuele invulling van taken en rollen bij de samenwerking</t>
  </si>
  <si>
    <t>Complimenteert effectief het gedrag van leerlingen op individueel en groepsniveau</t>
  </si>
  <si>
    <t>VI 3.1</t>
  </si>
  <si>
    <t>Herhaalt, benadrukt en / of vat samen wat de essentie van de leerstof is</t>
  </si>
  <si>
    <t>VD 3.3</t>
  </si>
  <si>
    <t>Houdt bij de instructie rekening met verschillen tussen leerlingen (legt de leerstof op verschillende manieren uit)</t>
  </si>
  <si>
    <t>Houdt bij zijn instructie rekening met verschillen in taalniveau</t>
  </si>
  <si>
    <t>VD 2.4</t>
  </si>
  <si>
    <t>Hanteert verschillende didactische werkvormen, passend bij de verschillende lesdoelen</t>
  </si>
  <si>
    <t>Ondersteunt de leerlingen bij de stappen die zij bij een taak/activiteit moeten nemen</t>
  </si>
  <si>
    <t>VD 3.4</t>
  </si>
  <si>
    <t>Demonstreert oplossingsstrategieën door (samen met de leerlingen) hardop te denken en/of voor te doen</t>
  </si>
  <si>
    <t>Bespreekt oplossingsstrategieën/leerstrategieën met de leerlingen</t>
  </si>
  <si>
    <t>Stimuleert het zelfstandig leren tijdens de activiteiten door leerlingen eigen verantwoordelijkheid te geven</t>
  </si>
  <si>
    <t>Laat leerlingen aan elkaar uitleggen en elkaar helpen</t>
  </si>
  <si>
    <t>VD 3.5</t>
  </si>
  <si>
    <t>Vraagt leerlingen om op elkaar te reageren en speelt beurten door</t>
  </si>
  <si>
    <t>Stemt de begeleiding af op de niveauverschillen tussen de leerlingen</t>
  </si>
  <si>
    <t>Blikt met leerlingen terug op het leerproces</t>
  </si>
  <si>
    <t>Kan prioriteiten stellen bij zijn tijdsplanning en de beschikbare tijd efficiënt over taken verdelen</t>
  </si>
  <si>
    <t>Is in staat materialen en groepsindeling zodanig te organiseren dat de uitvoering van de les efficiënt kan plaatsvinden</t>
  </si>
  <si>
    <t>BPB 3.10</t>
  </si>
  <si>
    <t>Je gebruikt relevante vaktaal bij het verwoorden en beargumenteren van onderstaande criteria.</t>
  </si>
  <si>
    <t xml:space="preserve">Je kunt aspecten van de gegeven les benoemen die bepalend zijn geweest voor de ‘positieve’ communicatie en de coöperatieve sfeer in de groep.  </t>
  </si>
  <si>
    <t xml:space="preserve">Je kunt aspecten van de gegeven les benoemen die tot een veilige leeromgeving in de groep hebben geleid. Je kunt je ontwikkeling hierin onder woorden brengen.  </t>
  </si>
  <si>
    <t>VI 3.2</t>
  </si>
  <si>
    <t>Je kunt je lesdoelen onderbouwen vanuit de opbouw van het curriculum en doorlopende leerlijnen.</t>
  </si>
  <si>
    <t>Je kunt aangeven in welke mate de vooraf gestelde gedifferentieerde lesdoelen zijn bereikt.</t>
  </si>
  <si>
    <t>BPB 3.9</t>
  </si>
  <si>
    <t>Je kunt je eigen leerdoelen benoemen (passend bij de eisen van de beroepstaken werkplekbekwaam of startbekwaam) en jouw ontwikkeling   (je professionele groei) hierin gedurende deze stageperiode beschrijven en van concrete voorbeelden voorzien.</t>
  </si>
  <si>
    <t>DEEL 3 BREDE PROFESSIONELE BASIS – REFLECTIE (minor)</t>
  </si>
  <si>
    <t>Minor 3 - Totaal Score:</t>
  </si>
  <si>
    <t>PB 4.6</t>
  </si>
  <si>
    <t>Creëert samen met de leerlingen een sfeer waarin de leerlingen rekening houden met elkaar</t>
  </si>
  <si>
    <t>PB 4.8</t>
  </si>
  <si>
    <t>Is sensitief naar het individu en de groep; voelt het gedrag van de kinderen en mogelijke oorzaken daarvan aan en kan er positieve sturing aangeven.</t>
  </si>
  <si>
    <t>VD 4.3</t>
  </si>
  <si>
    <t>Bereikt met de onderwijsactiviteit de in het lesbeschrijvingsformulier gestelde (gedifferentieerde) lesdoelen</t>
  </si>
  <si>
    <t>VD 4.4</t>
  </si>
  <si>
    <t>Gebruikt (complexe) organisatievormen, leermiddelen en leermaterialen die lesdoelen en leeractiviteiten ondersteunen</t>
  </si>
  <si>
    <t>VD 4.5</t>
  </si>
  <si>
    <t>Bereikt met de onderwijsactiviteit gedifferentieerde lesdoelen die zijn afgestemd op de leerbehoefte van de individuele leerling</t>
  </si>
  <si>
    <t>Je kunt aspecten van de gegeven les benoemen die het leren van de kinderen hebben bevorderd en deze beargumenteren waar het gaat om taakgerichtheid, zelfstandig leren, differentiëren en samenwerken.  Je koppelt deze aspecten aan recente vakdidactische kennis.</t>
  </si>
  <si>
    <t>PB 4.7</t>
  </si>
  <si>
    <t xml:space="preserve">Je kunt de genoemde aspecten uit bovenstaande items koppelen aan jouw pedagogische onderwijsvisie en je kunt dit theoretisch onderbouwen.  </t>
  </si>
  <si>
    <t>BPB 4.9</t>
  </si>
  <si>
    <t xml:space="preserve">Je kunt aangeven hoe je eerder ontvangen feedback van deskundigen (mentor, schoolopleider, assessor) hebt meegenomen in jouw huidige handelen en beargumenteert overeenkomsten en verschillen met jouw onderwijsvisie. </t>
  </si>
  <si>
    <t>VI 4.1</t>
  </si>
  <si>
    <t>Je kunt aangeven hoe je je vakkennis- en kunde actueel houdt.</t>
  </si>
  <si>
    <t>Beroepstaak 2 - Totaal Score:</t>
  </si>
  <si>
    <t>Beroeptstaak 4 - Totaal Score:</t>
  </si>
  <si>
    <t>Minor 2 - Totaal Score:</t>
  </si>
  <si>
    <t>Minor 4 - Totaal Score:</t>
  </si>
  <si>
    <t>Student:</t>
  </si>
  <si>
    <t>Voorwaardelijke criteria</t>
  </si>
  <si>
    <t>VOORWAARDELIJKE CRITERIA</t>
  </si>
  <si>
    <t>Het voorbereidingsdossier:</t>
  </si>
  <si>
    <t>bevat het adviesformulier van de mentor</t>
  </si>
  <si>
    <t>bevat een lesbeschrijvingsformulier met lesdoelen, eigen leerdoelen en de voorbereiding (inhoud / didactisch / organisatie) van de activiteit die tijdens het werkplekassessment wordt aangeboden;</t>
  </si>
  <si>
    <t>is drie werkdagen voorafgaand aan het assessment beschikbaar voor de assessor(en).</t>
  </si>
  <si>
    <t>Het werkplekportfolio bevat:</t>
  </si>
  <si>
    <t>weekrooster en plattegrond van de klas;</t>
  </si>
  <si>
    <t>leervragen behorende bij de periode;</t>
  </si>
  <si>
    <t>uitgewerkte activiteiten (lesbeschrijvingsformulieren met evaluatie van mentor en student);</t>
  </si>
  <si>
    <t>ondertekend activiteitenoverzicht van stagedagen tot aan het werkplekassessment.</t>
  </si>
  <si>
    <t>Voorwaardelijke criteria:</t>
  </si>
  <si>
    <t>bevat het wpa-beoordelingsformulier van het voorgaande werkplekassessment;</t>
  </si>
  <si>
    <t>Datum</t>
  </si>
  <si>
    <t>VD1.4</t>
  </si>
  <si>
    <t>bevat het wpa-beoordelingsformulier van het voorgaande werkplekassessment;*</t>
  </si>
  <si>
    <t>*</t>
  </si>
  <si>
    <t>Vanaf BT2, anders standaard JA</t>
  </si>
  <si>
    <t>Aanpassing</t>
  </si>
  <si>
    <t>Formulier</t>
  </si>
  <si>
    <t>Voldaan:</t>
  </si>
  <si>
    <t>Behaalde punten:</t>
  </si>
  <si>
    <t>Oordeel:</t>
  </si>
  <si>
    <t>Eindbeoordeling:</t>
  </si>
  <si>
    <t>Eindbeoordeling</t>
  </si>
  <si>
    <t>Eindbeoordeeling:</t>
  </si>
  <si>
    <t>BT1,2,3,4 &amp; Minor1,2,3,4</t>
  </si>
  <si>
    <t>Nieuwe stijl</t>
  </si>
  <si>
    <t>Beoordelaar(s):</t>
  </si>
  <si>
    <t>Jaartal aangepast</t>
  </si>
  <si>
    <t>voldoet aan het taalbeleid van de Hogeschool IPABO</t>
  </si>
  <si>
    <t>Laat leerlingen terugkijken op de activiteit en laat hen verwoorden wat ze hebben gedaan/beleefd/ervaren</t>
  </si>
  <si>
    <t xml:space="preserve">Laat leerlingen terugkijken op de activiteit en laat hen verwoorden wat ze hebben gedaan/beleefd/ervaren </t>
  </si>
  <si>
    <t>jaartal, VW criteria, aanpassing item vd2.5</t>
  </si>
  <si>
    <t>ALLE</t>
  </si>
  <si>
    <t>Beroepstaak 1 - werkplekassessment studiejaar 2024-2025</t>
  </si>
  <si>
    <t>2024-2025</t>
  </si>
  <si>
    <t>Beroepstaak 2 - werkplekassessment studiejaar 2024-2025</t>
  </si>
  <si>
    <t>Beroepstaak 3 - werkplekassessment studiejaar 2024-2025</t>
  </si>
  <si>
    <t>Beroepstaak 4 - werkplekassessment studiejaar 2024-2025</t>
  </si>
  <si>
    <t>Minor 1 - werkplekassessment studiejaar 2024-2025</t>
  </si>
  <si>
    <t>Minor 2 - werkplekassessment studiejaar 2024-2025</t>
  </si>
  <si>
    <t>Minor 3 - werkplekassessment studiejaar 2024-2025</t>
  </si>
  <si>
    <t>Minor 4 - werkplekassessment studiejaar 2024-2025</t>
  </si>
  <si>
    <t>7-10 2024</t>
  </si>
  <si>
    <t>VW beoordeling aangepast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</si>
</sst>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0.5"/>
      <color theme="1"/>
      <name val="Calibri"/>
      <family val="2"/>
      <scheme val="minor"/>
    </font>
    <font>
      <sz val="8"/>
      <color theme="1"/>
      <name val="Calibri"/>
      <family val="2"/>
      <scheme val="minor"/>
    </font>
    <font>
      <b/>
      <sz val="8"/>
      <color theme="1"/>
      <name val="Calibri"/>
      <family val="2"/>
      <scheme val="minor"/>
    </font>
    <font>
      <sz val="8"/>
      <color rgb="FF000000"/>
      <name val="Calibri"/>
      <family val="2"/>
    </font>
    <font>
      <b/>
      <sz val="14"/>
      <color theme="0"/>
      <name val="Calibri"/>
      <family val="2"/>
      <scheme val="minor"/>
    </font>
    <font>
      <b/>
      <sz val="10"/>
      <color theme="0"/>
      <name val="Calibri"/>
      <family val="2"/>
      <scheme val="minor"/>
    </font>
    <font>
      <sz val="11"/>
      <color rgb="FFFF675D"/>
      <name val="Calibri"/>
      <family val="2"/>
      <scheme val="minor"/>
    </font>
    <font>
      <sz val="10"/>
      <color theme="1"/>
      <name val="Calibri"/>
      <family val="2"/>
      <scheme val="minor"/>
    </font>
    <font>
      <sz val="9"/>
      <color theme="1"/>
      <name val="Silka"/>
      <family val="3"/>
    </font>
    <font>
      <sz val="8"/>
      <name val="Calibri"/>
      <family val="2"/>
      <scheme val="minor"/>
    </font>
    <font>
      <sz val="14"/>
      <color theme="1"/>
      <name val="Calibri"/>
      <family val="2"/>
      <scheme val="minor"/>
    </font>
    <font>
      <sz val="11"/>
      <name val="Calibri"/>
      <family val="2"/>
      <scheme val="minor"/>
    </font>
    <font>
      <b/>
      <sz val="10"/>
      <color rgb="FFFF675D"/>
      <name val="Calibri"/>
      <family val="2"/>
      <scheme val="minor"/>
    </font>
    <font>
      <b/>
      <sz val="10"/>
      <color theme="1"/>
      <name val="Calibri"/>
      <family val="2"/>
      <scheme val="minor"/>
    </font>
    <font>
      <b/>
      <sz val="11"/>
      <color rgb="FFFF675D"/>
      <name val="Calibri"/>
      <family val="2"/>
      <scheme val="minor"/>
    </font>
    <font>
      <b/>
      <sz val="10"/>
      <name val="Calibri"/>
      <family val="2"/>
      <scheme val="minor"/>
    </font>
    <font>
      <sz val="10"/>
      <name val="Calibri"/>
      <family val="2"/>
      <scheme val="minor"/>
    </font>
    <font>
      <sz val="10"/>
      <color rgb="FFFF675D"/>
      <name val="Calibri"/>
      <family val="2"/>
      <scheme val="minor"/>
    </font>
    <font>
      <sz val="11"/>
      <color rgb="FFF3F3F8"/>
      <name val="Calibri"/>
      <family val="2"/>
      <scheme val="minor"/>
    </font>
    <font>
      <b/>
      <sz val="11"/>
      <color rgb="FFF3F3F8"/>
      <name val="Calibri"/>
      <family val="2"/>
      <scheme val="minor"/>
    </font>
    <font>
      <sz val="14"/>
      <color rgb="FFFF675D"/>
      <name val="Calibri"/>
      <family val="2"/>
      <scheme val="minor"/>
    </font>
    <font>
      <b/>
      <sz val="10"/>
      <color rgb="FFF3F3F8"/>
      <name val="Calibri"/>
      <family val="2"/>
      <scheme val="minor"/>
    </font>
  </fonts>
  <fills count="5">
    <fill>
      <patternFill patternType="none"/>
    </fill>
    <fill>
      <patternFill patternType="gray125"/>
    </fill>
    <fill>
      <patternFill patternType="solid">
        <fgColor rgb="FFFF675D"/>
        <bgColor indexed="64"/>
      </patternFill>
    </fill>
    <fill>
      <patternFill patternType="solid">
        <fgColor rgb="FFF3F3F8"/>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8">
    <xf numFmtId="0" fontId="0" fillId="0" borderId="0" xfId="0"/>
    <xf numFmtId="0" fontId="1" fillId="0" borderId="0" xfId="0" applyFont="1"/>
    <xf numFmtId="0" fontId="0" fillId="0" borderId="0" xfId="0" applyAlignment="1">
      <alignment wrapText="1"/>
    </xf>
    <xf numFmtId="1" fontId="0" fillId="0" borderId="0" xfId="0" applyNumberFormat="1" applyAlignment="1">
      <alignment horizontal="right"/>
    </xf>
    <xf numFmtId="0" fontId="5" fillId="0" borderId="0" xfId="0" applyFont="1"/>
    <xf numFmtId="0" fontId="4" fillId="0" borderId="0" xfId="0" applyFont="1" applyAlignment="1">
      <alignment wrapText="1"/>
    </xf>
    <xf numFmtId="0" fontId="5" fillId="0" borderId="0" xfId="0" applyFont="1" applyAlignment="1">
      <alignment wrapText="1"/>
    </xf>
    <xf numFmtId="0" fontId="0" fillId="2" borderId="0" xfId="0" applyFill="1"/>
    <xf numFmtId="0" fontId="0" fillId="3" borderId="0" xfId="0" applyFill="1"/>
    <xf numFmtId="0" fontId="2" fillId="3" borderId="0" xfId="0" applyFont="1" applyFill="1" applyAlignment="1">
      <alignment horizontal="center"/>
    </xf>
    <xf numFmtId="0" fontId="2" fillId="3" borderId="0" xfId="0" applyFont="1" applyFill="1"/>
    <xf numFmtId="0" fontId="3" fillId="3" borderId="0" xfId="0" applyFont="1" applyFill="1"/>
    <xf numFmtId="0" fontId="1" fillId="3" borderId="0" xfId="0" applyFont="1" applyFill="1"/>
    <xf numFmtId="0" fontId="6" fillId="3" borderId="0" xfId="0" applyFont="1" applyFill="1"/>
    <xf numFmtId="0" fontId="5" fillId="3" borderId="0" xfId="0" applyFont="1" applyFill="1"/>
    <xf numFmtId="0" fontId="8" fillId="2" borderId="0" xfId="0" applyFont="1" applyFill="1" applyAlignment="1">
      <alignment horizontal="right"/>
    </xf>
    <xf numFmtId="0" fontId="1" fillId="0" borderId="0" xfId="0" applyFont="1" applyAlignment="1">
      <alignment wrapText="1"/>
    </xf>
    <xf numFmtId="0" fontId="11" fillId="0" borderId="0" xfId="0" applyFont="1" applyAlignment="1">
      <alignment horizontal="right"/>
    </xf>
    <xf numFmtId="0" fontId="12" fillId="0" borderId="0" xfId="0" applyFont="1"/>
    <xf numFmtId="0" fontId="1" fillId="0" borderId="0" xfId="0" applyFont="1" applyAlignment="1">
      <alignment horizontal="left"/>
    </xf>
    <xf numFmtId="0" fontId="0" fillId="0" borderId="0" xfId="0" applyAlignment="1">
      <alignment horizontal="left"/>
    </xf>
    <xf numFmtId="14" fontId="0" fillId="0" borderId="0" xfId="0" applyNumberFormat="1" applyAlignment="1">
      <alignment horizontal="left"/>
    </xf>
    <xf numFmtId="0" fontId="1" fillId="0" borderId="0" xfId="0" applyFont="1" applyAlignment="1">
      <alignment horizontal="right"/>
    </xf>
    <xf numFmtId="0" fontId="0" fillId="0" borderId="0" xfId="0" applyAlignment="1">
      <alignment horizontal="right"/>
    </xf>
    <xf numFmtId="0" fontId="0" fillId="3" borderId="0" xfId="0" applyFill="1" applyAlignment="1">
      <alignment wrapText="1"/>
    </xf>
    <xf numFmtId="0" fontId="0" fillId="3" borderId="0" xfId="0" applyFill="1" applyAlignment="1">
      <alignment horizontal="right"/>
    </xf>
    <xf numFmtId="0" fontId="2" fillId="2" borderId="0" xfId="0" applyFont="1" applyFill="1"/>
    <xf numFmtId="0" fontId="2" fillId="0" borderId="0" xfId="0" applyFont="1"/>
    <xf numFmtId="0" fontId="14" fillId="2" borderId="0" xfId="0" applyFont="1" applyFill="1"/>
    <xf numFmtId="0" fontId="14" fillId="0" borderId="0" xfId="0" applyFont="1"/>
    <xf numFmtId="0" fontId="15" fillId="3" borderId="0" xfId="0" applyFont="1" applyFill="1"/>
    <xf numFmtId="0" fontId="18" fillId="3" borderId="0" xfId="0" applyFont="1" applyFill="1" applyAlignment="1">
      <alignment horizontal="right"/>
    </xf>
    <xf numFmtId="0" fontId="18" fillId="2" borderId="0" xfId="0" applyFont="1" applyFill="1" applyAlignment="1">
      <alignment horizontal="right"/>
    </xf>
    <xf numFmtId="1" fontId="16" fillId="2" borderId="0" xfId="0" applyNumberFormat="1" applyFont="1" applyFill="1" applyAlignment="1">
      <alignment horizontal="right"/>
    </xf>
    <xf numFmtId="0" fontId="11" fillId="0" borderId="0" xfId="0" applyFont="1"/>
    <xf numFmtId="0" fontId="11" fillId="3" borderId="0" xfId="0" applyFont="1" applyFill="1"/>
    <xf numFmtId="0" fontId="20" fillId="3" borderId="0" xfId="0" applyFont="1" applyFill="1"/>
    <xf numFmtId="0" fontId="9" fillId="2" borderId="0" xfId="0" applyFont="1" applyFill="1"/>
    <xf numFmtId="0" fontId="19" fillId="0" borderId="0" xfId="0" applyFont="1"/>
    <xf numFmtId="0" fontId="17" fillId="3" borderId="0" xfId="0" applyFont="1" applyFill="1"/>
    <xf numFmtId="0" fontId="17" fillId="0" borderId="0" xfId="0" applyFont="1"/>
    <xf numFmtId="0" fontId="20" fillId="3" borderId="0" xfId="0" applyFont="1" applyFill="1" applyProtection="1">
      <protection locked="0"/>
    </xf>
    <xf numFmtId="1" fontId="16" fillId="3" borderId="0" xfId="0" applyNumberFormat="1" applyFont="1" applyFill="1" applyAlignment="1">
      <alignment horizontal="right"/>
    </xf>
    <xf numFmtId="164" fontId="16" fillId="3" borderId="0" xfId="0" applyNumberFormat="1" applyFont="1" applyFill="1" applyAlignment="1">
      <alignment horizontal="right"/>
    </xf>
    <xf numFmtId="164" fontId="9" fillId="2" borderId="0" xfId="0" applyNumberFormat="1" applyFont="1" applyFill="1" applyAlignment="1">
      <alignment horizontal="right"/>
    </xf>
    <xf numFmtId="0" fontId="16" fillId="3" borderId="0" xfId="0" applyFont="1" applyFill="1" applyAlignment="1">
      <alignment horizontal="right"/>
    </xf>
    <xf numFmtId="0" fontId="8" fillId="2" borderId="0" xfId="0" applyFont="1" applyFill="1" applyAlignment="1">
      <alignment horizontal="center"/>
    </xf>
    <xf numFmtId="0" fontId="0" fillId="0" borderId="0" xfId="0" applyAlignment="1" applyProtection="1">
      <alignment horizontal="right"/>
      <protection locked="0"/>
    </xf>
    <xf numFmtId="1" fontId="0" fillId="0" borderId="0" xfId="0" applyNumberFormat="1" applyAlignment="1" applyProtection="1">
      <alignment horizontal="right"/>
      <protection locked="0"/>
    </xf>
    <xf numFmtId="0" fontId="0" fillId="2" borderId="0" xfId="0" applyFill="1" applyAlignment="1">
      <alignment horizontal="right"/>
    </xf>
    <xf numFmtId="0" fontId="2" fillId="2" borderId="0" xfId="0" applyFont="1" applyFill="1" applyAlignment="1">
      <alignment horizontal="right"/>
    </xf>
    <xf numFmtId="164" fontId="14" fillId="2" borderId="0" xfId="0" applyNumberFormat="1" applyFont="1" applyFill="1" applyAlignment="1">
      <alignment horizontal="right"/>
    </xf>
    <xf numFmtId="0" fontId="14" fillId="2" borderId="0" xfId="0" applyFont="1" applyFill="1" applyAlignment="1">
      <alignment horizontal="right"/>
    </xf>
    <xf numFmtId="0" fontId="21" fillId="3" borderId="0" xfId="0" applyFont="1" applyFill="1" applyAlignment="1">
      <alignment horizontal="right"/>
    </xf>
    <xf numFmtId="0" fontId="16" fillId="3" borderId="0" xfId="0" applyFont="1" applyFill="1" applyAlignment="1">
      <alignment horizontal="right" wrapText="1"/>
    </xf>
    <xf numFmtId="0" fontId="16" fillId="0" borderId="0" xfId="0" applyFont="1" applyAlignment="1">
      <alignment horizontal="right"/>
    </xf>
    <xf numFmtId="0" fontId="21" fillId="0" borderId="0" xfId="0" applyFont="1" applyAlignment="1">
      <alignment horizontal="right"/>
    </xf>
    <xf numFmtId="0" fontId="16" fillId="2" borderId="0" xfId="0" applyFont="1" applyFill="1" applyAlignment="1">
      <alignment horizontal="right"/>
    </xf>
    <xf numFmtId="0" fontId="10" fillId="3" borderId="0" xfId="0" applyFont="1" applyFill="1"/>
    <xf numFmtId="164" fontId="14" fillId="2" borderId="0" xfId="0" applyNumberFormat="1" applyFont="1" applyFill="1"/>
    <xf numFmtId="1" fontId="18" fillId="3" borderId="0" xfId="0" applyNumberFormat="1" applyFont="1" applyFill="1" applyAlignment="1">
      <alignment horizontal="right"/>
    </xf>
    <xf numFmtId="0" fontId="21" fillId="3" borderId="0" xfId="0" applyFont="1" applyFill="1"/>
    <xf numFmtId="1" fontId="18" fillId="2" borderId="0" xfId="0" applyNumberFormat="1" applyFont="1" applyFill="1" applyAlignment="1">
      <alignment horizontal="right"/>
    </xf>
    <xf numFmtId="0" fontId="22" fillId="3" borderId="0" xfId="0" applyFont="1" applyFill="1"/>
    <xf numFmtId="0" fontId="22" fillId="3" borderId="0" xfId="0" applyFont="1" applyFill="1" applyAlignment="1">
      <alignment wrapText="1"/>
    </xf>
    <xf numFmtId="0" fontId="23" fillId="3" borderId="0" xfId="0" applyFont="1" applyFill="1" applyAlignment="1">
      <alignment horizontal="right"/>
    </xf>
    <xf numFmtId="0" fontId="21" fillId="0" borderId="0" xfId="0" applyFont="1"/>
    <xf numFmtId="0" fontId="10" fillId="0" borderId="0" xfId="0" applyFont="1"/>
    <xf numFmtId="0" fontId="24" fillId="2" borderId="0" xfId="0" applyFont="1" applyFill="1"/>
    <xf numFmtId="0" fontId="24" fillId="2" borderId="0" xfId="0" applyFont="1" applyFill="1" applyAlignment="1">
      <alignment horizontal="right"/>
    </xf>
    <xf numFmtId="0" fontId="2" fillId="3" borderId="0" xfId="0" applyFont="1" applyFill="1" applyAlignment="1">
      <alignment horizontal="center" wrapText="1"/>
    </xf>
    <xf numFmtId="0" fontId="2" fillId="3" borderId="0" xfId="0" applyFont="1" applyFill="1" applyAlignment="1">
      <alignment wrapText="1"/>
    </xf>
    <xf numFmtId="0" fontId="1" fillId="3" borderId="0" xfId="0" applyFont="1" applyFill="1" applyAlignment="1">
      <alignment wrapText="1"/>
    </xf>
    <xf numFmtId="0" fontId="8" fillId="2" borderId="0" xfId="0" applyFont="1" applyFill="1" applyAlignment="1">
      <alignment horizontal="center" wrapText="1"/>
    </xf>
    <xf numFmtId="0" fontId="16" fillId="2" borderId="0" xfId="0" applyFont="1" applyFill="1" applyAlignment="1">
      <alignment horizontal="right" wrapText="1"/>
    </xf>
    <xf numFmtId="0" fontId="8" fillId="2" borderId="0" xfId="0" applyFont="1" applyFill="1" applyAlignment="1">
      <alignment horizontal="right" wrapText="1"/>
    </xf>
    <xf numFmtId="0" fontId="17" fillId="3" borderId="0" xfId="0" applyFont="1" applyFill="1" applyAlignment="1">
      <alignment horizontal="right"/>
    </xf>
    <xf numFmtId="0" fontId="1" fillId="0" borderId="1" xfId="0" applyFont="1" applyBorder="1" applyProtection="1">
      <protection locked="0"/>
    </xf>
    <xf numFmtId="15" fontId="1" fillId="0" borderId="1" xfId="0" applyNumberFormat="1" applyFont="1" applyBorder="1" applyAlignment="1" applyProtection="1">
      <alignment horizontal="left"/>
      <protection locked="0"/>
    </xf>
    <xf numFmtId="1" fontId="0" fillId="0" borderId="0" xfId="0" applyNumberFormat="1" applyAlignment="1" applyProtection="1">
      <alignment horizontal="right" wrapText="1"/>
      <protection locked="0"/>
    </xf>
    <xf numFmtId="0" fontId="1" fillId="0" borderId="1" xfId="0" applyFont="1" applyBorder="1" applyAlignment="1" applyProtection="1">
      <alignment wrapText="1"/>
      <protection locked="0"/>
    </xf>
    <xf numFmtId="1" fontId="0" fillId="0" borderId="0" xfId="0" applyNumberFormat="1" applyProtection="1">
      <protection locked="0"/>
    </xf>
    <xf numFmtId="0" fontId="1" fillId="4" borderId="1" xfId="0" applyFont="1" applyFill="1" applyBorder="1" applyProtection="1">
      <protection locked="0"/>
    </xf>
    <xf numFmtId="164" fontId="25" fillId="3" borderId="0" xfId="0" applyNumberFormat="1" applyFont="1" applyFill="1" applyAlignment="1">
      <alignment horizontal="right"/>
    </xf>
    <xf numFmtId="0" fontId="18" fillId="3" borderId="0" xfId="0" applyFont="1" applyFill="1" applyAlignment="1">
      <alignment horizontal="right" wrapText="1"/>
    </xf>
    <xf numFmtId="1" fontId="16" fillId="3" borderId="0" xfId="0" applyNumberFormat="1" applyFont="1" applyFill="1"/>
    <xf numFmtId="164" fontId="16" fillId="3" borderId="0" xfId="0" applyNumberFormat="1" applyFont="1" applyFill="1"/>
    <xf numFmtId="164" fontId="25" fillId="3" borderId="0" xfId="0" applyNumberFormat="1" applyFont="1" applyFill="1"/>
  </cellXfs>
  <cellStyles count="1">
    <cellStyle name="Standaard" xfId="0" builtinId="0"/>
  </cellStyles>
  <dxfs count="0"/>
  <tableStyles count="0" defaultTableStyle="TableStyleMedium2" defaultPivotStyle="PivotStyleLight16"/>
  <colors>
    <mruColors>
      <color rgb="FFF3F3F8"/>
      <color rgb="FFFF67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1AB20541-AD82-40B2-9C6A-41317B30E0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00025"/>
          <a:ext cx="2085975" cy="780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4CBEAA19-613E-45F8-93B1-DAC51F056A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271EBBB8-BE36-4312-90D4-F73DB1F152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200025"/>
          <a:ext cx="2085975" cy="780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DB3A21C8-3E6E-459C-A70C-678C9115FA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B9801B2B-7994-40A0-90D2-85FC6FE718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E9F7B63E-AEA1-4A39-B6D1-F73D85963E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D4E03373-9E75-4182-BDFD-E065606F7D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AA56F106-506E-4BA2-A2A0-6E86C95AA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7CFCE-B4AD-4D42-9059-929D3CDB57BC}">
  <dimension ref="A1:E71"/>
  <sheetViews>
    <sheetView tabSelected="1" zoomScaleNormal="100" workbookViewId="0">
      <selection activeCell="C8" sqref="C8"/>
    </sheetView>
  </sheetViews>
  <sheetFormatPr defaultColWidth="9.140625" defaultRowHeight="15" x14ac:dyDescent="0.25"/>
  <cols>
    <col min="1" max="1" width="1.42578125" customWidth="1"/>
    <col min="2" max="2" width="11.42578125" customWidth="1"/>
    <col min="3" max="3" width="74.85546875" customWidth="1"/>
    <col min="4" max="4" width="11.42578125" style="23" customWidth="1"/>
    <col min="5" max="5" width="1.42578125" customWidth="1"/>
  </cols>
  <sheetData>
    <row r="1" spans="1:5" x14ac:dyDescent="0.25">
      <c r="A1" s="8"/>
      <c r="B1" s="8"/>
      <c r="C1" s="8"/>
      <c r="D1" s="25"/>
      <c r="E1" s="8"/>
    </row>
    <row r="2" spans="1:5" x14ac:dyDescent="0.25">
      <c r="A2" s="8"/>
      <c r="B2" s="8"/>
      <c r="C2" s="8"/>
      <c r="D2" s="25"/>
      <c r="E2" s="8"/>
    </row>
    <row r="3" spans="1:5" x14ac:dyDescent="0.25">
      <c r="A3" s="8"/>
      <c r="B3" s="8"/>
      <c r="C3" s="8"/>
      <c r="D3" s="25"/>
      <c r="E3" s="8"/>
    </row>
    <row r="4" spans="1:5" x14ac:dyDescent="0.25">
      <c r="A4" s="8"/>
      <c r="B4" s="8"/>
      <c r="C4" s="8"/>
      <c r="D4" s="25"/>
      <c r="E4" s="8"/>
    </row>
    <row r="5" spans="1:5" x14ac:dyDescent="0.25">
      <c r="A5" s="8"/>
      <c r="B5" s="8"/>
      <c r="C5" s="8"/>
      <c r="D5" s="25"/>
      <c r="E5" s="8"/>
    </row>
    <row r="6" spans="1:5" ht="18.75" x14ac:dyDescent="0.3">
      <c r="A6" s="8"/>
      <c r="B6" s="8"/>
      <c r="C6" s="9" t="s">
        <v>183</v>
      </c>
      <c r="D6" s="25"/>
      <c r="E6" s="8"/>
    </row>
    <row r="7" spans="1:5" ht="18.75" x14ac:dyDescent="0.3">
      <c r="A7" s="8"/>
      <c r="B7" s="8"/>
      <c r="C7" s="10"/>
      <c r="D7" s="25"/>
      <c r="E7" s="8"/>
    </row>
    <row r="8" spans="1:5" x14ac:dyDescent="0.25">
      <c r="A8" s="8"/>
      <c r="B8" s="76" t="s">
        <v>147</v>
      </c>
      <c r="C8" s="77"/>
      <c r="D8" s="25"/>
      <c r="E8" s="8"/>
    </row>
    <row r="9" spans="1:5" x14ac:dyDescent="0.25">
      <c r="A9" s="8"/>
      <c r="B9" s="76" t="s">
        <v>0</v>
      </c>
      <c r="C9" s="78"/>
      <c r="D9" s="25"/>
      <c r="E9" s="8"/>
    </row>
    <row r="10" spans="1:5" x14ac:dyDescent="0.25">
      <c r="A10" s="8"/>
      <c r="B10" s="76" t="s">
        <v>176</v>
      </c>
      <c r="C10" s="77"/>
      <c r="D10" s="25"/>
      <c r="E10" s="8"/>
    </row>
    <row r="11" spans="1:5" x14ac:dyDescent="0.25">
      <c r="A11" s="8"/>
      <c r="B11" s="8"/>
      <c r="C11" s="8"/>
      <c r="D11" s="25"/>
      <c r="E11" s="8"/>
    </row>
    <row r="12" spans="1:5" s="29" customFormat="1" ht="18.75" x14ac:dyDescent="0.3">
      <c r="A12" s="28"/>
      <c r="B12" s="28"/>
      <c r="C12" s="46" t="s">
        <v>149</v>
      </c>
      <c r="D12" s="52"/>
      <c r="E12" s="28"/>
    </row>
    <row r="13" spans="1:5" x14ac:dyDescent="0.25">
      <c r="C13" s="16" t="s">
        <v>150</v>
      </c>
      <c r="D13" s="22" t="s">
        <v>168</v>
      </c>
    </row>
    <row r="14" spans="1:5" x14ac:dyDescent="0.25">
      <c r="C14" s="2" t="s">
        <v>178</v>
      </c>
      <c r="D14" s="47"/>
    </row>
    <row r="15" spans="1:5" x14ac:dyDescent="0.25">
      <c r="C15" s="2" t="s">
        <v>151</v>
      </c>
      <c r="D15" s="47"/>
    </row>
    <row r="16" spans="1:5" ht="45" x14ac:dyDescent="0.25">
      <c r="C16" s="2" t="s">
        <v>152</v>
      </c>
      <c r="D16" s="47"/>
    </row>
    <row r="17" spans="1:5" ht="30" x14ac:dyDescent="0.25">
      <c r="C17" s="2" t="s">
        <v>153</v>
      </c>
      <c r="D17" s="47"/>
    </row>
    <row r="18" spans="1:5" x14ac:dyDescent="0.25">
      <c r="A18" s="8"/>
      <c r="B18" s="8"/>
      <c r="C18" s="24"/>
      <c r="D18" s="25"/>
      <c r="E18" s="8"/>
    </row>
    <row r="19" spans="1:5" x14ac:dyDescent="0.25">
      <c r="C19" s="16" t="s">
        <v>154</v>
      </c>
      <c r="D19" s="22" t="s">
        <v>168</v>
      </c>
    </row>
    <row r="20" spans="1:5" x14ac:dyDescent="0.25">
      <c r="C20" s="2" t="s">
        <v>155</v>
      </c>
      <c r="D20" s="47"/>
    </row>
    <row r="21" spans="1:5" ht="15" customHeight="1" x14ac:dyDescent="0.25">
      <c r="C21" s="2" t="s">
        <v>163</v>
      </c>
      <c r="D21" s="47"/>
    </row>
    <row r="22" spans="1:5" x14ac:dyDescent="0.25">
      <c r="C22" s="2" t="s">
        <v>156</v>
      </c>
      <c r="D22" s="47"/>
    </row>
    <row r="23" spans="1:5" ht="30" x14ac:dyDescent="0.25">
      <c r="C23" s="2" t="s">
        <v>157</v>
      </c>
      <c r="D23" s="47"/>
    </row>
    <row r="24" spans="1:5" x14ac:dyDescent="0.25">
      <c r="C24" t="s">
        <v>158</v>
      </c>
      <c r="D24" s="47"/>
    </row>
    <row r="25" spans="1:5" s="34" customFormat="1" ht="15" customHeight="1" x14ac:dyDescent="0.2">
      <c r="A25" s="36"/>
      <c r="B25" s="36"/>
      <c r="C25" s="45" t="s">
        <v>170</v>
      </c>
      <c r="D25" s="42" t="str">
        <f>IF(AND(D14="JA",D15="JA",D16="JA",D17="JA",D20="JA",D21="JA",D22="JA",D23="JA",D24="JA"),"Voldaan","Niet voldaan")</f>
        <v>Niet voldaan</v>
      </c>
      <c r="E25" s="41"/>
    </row>
    <row r="26" spans="1:5" ht="18.75" x14ac:dyDescent="0.3">
      <c r="A26" s="7"/>
      <c r="B26" s="7"/>
      <c r="C26" s="46" t="s">
        <v>4</v>
      </c>
      <c r="D26" s="49"/>
      <c r="E26" s="7"/>
    </row>
    <row r="27" spans="1:5" s="1" customFormat="1" x14ac:dyDescent="0.25">
      <c r="B27" s="1" t="s">
        <v>1</v>
      </c>
      <c r="C27" s="1" t="s">
        <v>5</v>
      </c>
      <c r="D27" s="22" t="s">
        <v>6</v>
      </c>
    </row>
    <row r="28" spans="1:5" ht="30" x14ac:dyDescent="0.25">
      <c r="B28" s="4" t="s">
        <v>2</v>
      </c>
      <c r="C28" s="2" t="s">
        <v>7</v>
      </c>
      <c r="D28" s="48"/>
      <c r="E28" s="3"/>
    </row>
    <row r="29" spans="1:5" x14ac:dyDescent="0.25">
      <c r="B29" s="4" t="s">
        <v>2</v>
      </c>
      <c r="C29" s="2" t="s">
        <v>10</v>
      </c>
      <c r="D29" s="48"/>
    </row>
    <row r="30" spans="1:5" x14ac:dyDescent="0.25">
      <c r="B30" s="4" t="s">
        <v>2</v>
      </c>
      <c r="C30" s="2" t="s">
        <v>11</v>
      </c>
      <c r="D30" s="48"/>
    </row>
    <row r="31" spans="1:5" x14ac:dyDescent="0.25">
      <c r="B31" s="4" t="s">
        <v>2</v>
      </c>
      <c r="C31" s="2" t="s">
        <v>12</v>
      </c>
      <c r="D31" s="48"/>
    </row>
    <row r="32" spans="1:5" ht="30" x14ac:dyDescent="0.25">
      <c r="B32" s="4" t="s">
        <v>2</v>
      </c>
      <c r="C32" s="2" t="s">
        <v>13</v>
      </c>
      <c r="D32" s="48"/>
    </row>
    <row r="33" spans="1:5" ht="30" x14ac:dyDescent="0.25">
      <c r="B33" s="4" t="s">
        <v>3</v>
      </c>
      <c r="C33" s="2" t="s">
        <v>14</v>
      </c>
      <c r="D33" s="48"/>
    </row>
    <row r="34" spans="1:5" ht="30" x14ac:dyDescent="0.25">
      <c r="B34" s="4" t="s">
        <v>3</v>
      </c>
      <c r="C34" s="2" t="s">
        <v>15</v>
      </c>
      <c r="D34" s="48"/>
    </row>
    <row r="35" spans="1:5" s="40" customFormat="1" ht="12.75" x14ac:dyDescent="0.2">
      <c r="A35" s="39"/>
      <c r="B35" s="39"/>
      <c r="C35" s="45" t="s">
        <v>169</v>
      </c>
      <c r="D35" s="42">
        <f>SUM(D28:D34)</f>
        <v>0</v>
      </c>
      <c r="E35" s="39"/>
    </row>
    <row r="36" spans="1:5" s="40" customFormat="1" ht="12.75" x14ac:dyDescent="0.2">
      <c r="A36" s="39"/>
      <c r="B36" s="39"/>
      <c r="C36" s="45" t="s">
        <v>170</v>
      </c>
      <c r="D36" s="42" t="str">
        <f>IF(D35&lt;11,IF(D35&gt;=1,"Onvoldoende",""),"Voldoende")</f>
        <v/>
      </c>
      <c r="E36" s="39"/>
    </row>
    <row r="37" spans="1:5" s="27" customFormat="1" ht="18.75" x14ac:dyDescent="0.3">
      <c r="A37" s="26"/>
      <c r="B37" s="26"/>
      <c r="C37" s="46" t="s">
        <v>9</v>
      </c>
      <c r="D37" s="50"/>
      <c r="E37" s="26"/>
    </row>
    <row r="38" spans="1:5" s="1" customFormat="1" x14ac:dyDescent="0.25">
      <c r="B38" s="1" t="s">
        <v>1</v>
      </c>
      <c r="C38" s="1" t="s">
        <v>5</v>
      </c>
      <c r="D38" s="22" t="s">
        <v>6</v>
      </c>
    </row>
    <row r="39" spans="1:5" x14ac:dyDescent="0.25">
      <c r="B39" s="4" t="s">
        <v>16</v>
      </c>
      <c r="C39" s="2" t="s">
        <v>21</v>
      </c>
      <c r="D39" s="48"/>
    </row>
    <row r="40" spans="1:5" x14ac:dyDescent="0.25">
      <c r="B40" s="4" t="s">
        <v>17</v>
      </c>
      <c r="C40" s="2" t="s">
        <v>22</v>
      </c>
      <c r="D40" s="48"/>
    </row>
    <row r="41" spans="1:5" x14ac:dyDescent="0.25">
      <c r="B41" s="4" t="s">
        <v>18</v>
      </c>
      <c r="C41" t="s">
        <v>23</v>
      </c>
      <c r="D41" s="48"/>
    </row>
    <row r="42" spans="1:5" ht="30" x14ac:dyDescent="0.25">
      <c r="B42" s="4" t="s">
        <v>18</v>
      </c>
      <c r="C42" s="2" t="s">
        <v>24</v>
      </c>
      <c r="D42" s="48"/>
    </row>
    <row r="43" spans="1:5" ht="30" x14ac:dyDescent="0.25">
      <c r="B43" s="4" t="s">
        <v>19</v>
      </c>
      <c r="C43" s="2" t="s">
        <v>25</v>
      </c>
      <c r="D43" s="48"/>
    </row>
    <row r="44" spans="1:5" x14ac:dyDescent="0.25">
      <c r="B44" s="4" t="s">
        <v>20</v>
      </c>
      <c r="C44" s="2" t="s">
        <v>26</v>
      </c>
      <c r="D44" s="48"/>
    </row>
    <row r="45" spans="1:5" x14ac:dyDescent="0.25">
      <c r="B45" s="4" t="s">
        <v>20</v>
      </c>
      <c r="C45" s="2" t="s">
        <v>27</v>
      </c>
      <c r="D45" s="48"/>
    </row>
    <row r="46" spans="1:5" x14ac:dyDescent="0.25">
      <c r="B46" s="4" t="s">
        <v>20</v>
      </c>
      <c r="C46" s="2" t="s">
        <v>28</v>
      </c>
      <c r="D46" s="48"/>
    </row>
    <row r="47" spans="1:5" s="40" customFormat="1" ht="12.75" x14ac:dyDescent="0.2">
      <c r="A47" s="39"/>
      <c r="B47" s="39"/>
      <c r="C47" s="45" t="s">
        <v>169</v>
      </c>
      <c r="D47" s="42">
        <f>SUM(D39:D46)</f>
        <v>0</v>
      </c>
      <c r="E47" s="39"/>
    </row>
    <row r="48" spans="1:5" s="34" customFormat="1" ht="12.75" x14ac:dyDescent="0.2">
      <c r="A48" s="35"/>
      <c r="B48" s="35"/>
      <c r="C48" s="45" t="s">
        <v>170</v>
      </c>
      <c r="D48" s="43" t="str">
        <f>IF(D47&lt;12,IF(D47&gt;=1,"Onvoldoende",""),"Voldoende")</f>
        <v/>
      </c>
      <c r="E48" s="35"/>
    </row>
    <row r="49" spans="1:5" s="29" customFormat="1" ht="18.75" x14ac:dyDescent="0.3">
      <c r="A49" s="28"/>
      <c r="B49" s="28"/>
      <c r="C49" s="46" t="s">
        <v>29</v>
      </c>
      <c r="D49" s="51"/>
      <c r="E49" s="28"/>
    </row>
    <row r="50" spans="1:5" s="1" customFormat="1" x14ac:dyDescent="0.25">
      <c r="B50" s="1" t="s">
        <v>1</v>
      </c>
      <c r="C50" s="1" t="s">
        <v>5</v>
      </c>
      <c r="D50" s="22" t="s">
        <v>6</v>
      </c>
    </row>
    <row r="51" spans="1:5" ht="30" x14ac:dyDescent="0.25">
      <c r="B51" s="4" t="s">
        <v>30</v>
      </c>
      <c r="C51" s="2" t="s">
        <v>32</v>
      </c>
      <c r="D51" s="48"/>
    </row>
    <row r="52" spans="1:5" ht="30" x14ac:dyDescent="0.25">
      <c r="B52" s="4" t="s">
        <v>30</v>
      </c>
      <c r="C52" s="2" t="s">
        <v>33</v>
      </c>
      <c r="D52" s="48"/>
    </row>
    <row r="53" spans="1:5" ht="30" x14ac:dyDescent="0.25">
      <c r="B53" s="4" t="s">
        <v>30</v>
      </c>
      <c r="C53" s="2" t="s">
        <v>34</v>
      </c>
      <c r="D53" s="48"/>
    </row>
    <row r="54" spans="1:5" x14ac:dyDescent="0.25">
      <c r="B54" s="4" t="s">
        <v>30</v>
      </c>
      <c r="C54" s="2" t="s">
        <v>35</v>
      </c>
      <c r="D54" s="48"/>
    </row>
    <row r="55" spans="1:5" ht="30" x14ac:dyDescent="0.25">
      <c r="B55" s="4" t="s">
        <v>30</v>
      </c>
      <c r="C55" s="2" t="s">
        <v>36</v>
      </c>
      <c r="D55" s="48"/>
    </row>
    <row r="56" spans="1:5" ht="15" customHeight="1" x14ac:dyDescent="0.25">
      <c r="B56" s="6" t="s">
        <v>40</v>
      </c>
      <c r="C56" s="2" t="s">
        <v>37</v>
      </c>
      <c r="D56" s="48"/>
    </row>
    <row r="57" spans="1:5" ht="30" x14ac:dyDescent="0.25">
      <c r="B57" s="4" t="s">
        <v>31</v>
      </c>
      <c r="C57" s="2" t="s">
        <v>38</v>
      </c>
      <c r="D57" s="48"/>
    </row>
    <row r="58" spans="1:5" ht="30" x14ac:dyDescent="0.25">
      <c r="B58" s="4" t="s">
        <v>31</v>
      </c>
      <c r="C58" s="2" t="s">
        <v>39</v>
      </c>
      <c r="D58" s="48"/>
    </row>
    <row r="59" spans="1:5" s="40" customFormat="1" ht="15" customHeight="1" x14ac:dyDescent="0.2">
      <c r="A59" s="39"/>
      <c r="B59" s="39"/>
      <c r="C59" s="45" t="s">
        <v>169</v>
      </c>
      <c r="D59" s="42">
        <f>SUM(D51:D58)</f>
        <v>0</v>
      </c>
      <c r="E59" s="39"/>
    </row>
    <row r="60" spans="1:5" s="34" customFormat="1" ht="15" customHeight="1" x14ac:dyDescent="0.2">
      <c r="A60" s="35"/>
      <c r="B60" s="35"/>
      <c r="C60" s="45" t="s">
        <v>170</v>
      </c>
      <c r="D60" s="42" t="str">
        <f>IF(D59&lt;12,IF(D59&gt;=1,"Onvoldoende",""),"Voldoende")</f>
        <v/>
      </c>
      <c r="E60" s="35"/>
    </row>
    <row r="61" spans="1:5" ht="30" customHeight="1" x14ac:dyDescent="0.25">
      <c r="A61" s="7"/>
      <c r="B61" s="7"/>
      <c r="C61" s="32"/>
      <c r="D61" s="33"/>
      <c r="E61" s="7"/>
    </row>
    <row r="62" spans="1:5" s="34" customFormat="1" x14ac:dyDescent="0.25">
      <c r="A62" s="30"/>
      <c r="B62" s="30"/>
      <c r="C62" s="31" t="s">
        <v>83</v>
      </c>
      <c r="D62" s="42">
        <f>SUM(D35+D47+D59)</f>
        <v>0</v>
      </c>
      <c r="E62" s="30"/>
    </row>
    <row r="63" spans="1:5" x14ac:dyDescent="0.25">
      <c r="A63" s="30"/>
      <c r="B63" s="30"/>
      <c r="C63" s="31" t="s">
        <v>159</v>
      </c>
      <c r="D63" s="42" t="str">
        <f>IF(AND(D14="JA",D15="JA",D16="JA",D17="JA",D20="JA",D21="JA",D22="JA",D23="JA",D24="JA"),"Voldaan","Niet voldaan")</f>
        <v>Niet voldaan</v>
      </c>
      <c r="E63" s="30"/>
    </row>
    <row r="64" spans="1:5" x14ac:dyDescent="0.25">
      <c r="A64" s="30"/>
      <c r="B64" s="30"/>
      <c r="C64" s="31" t="s">
        <v>84</v>
      </c>
      <c r="D64" s="42" t="str">
        <f>IF(D35&lt;11,IF(D35&gt;=1,"Onvoldoende",""),"Voldoende")</f>
        <v/>
      </c>
      <c r="E64" s="30"/>
    </row>
    <row r="65" spans="1:5" x14ac:dyDescent="0.25">
      <c r="A65" s="30"/>
      <c r="B65" s="30"/>
      <c r="C65" s="31" t="s">
        <v>85</v>
      </c>
      <c r="D65" s="42" t="str">
        <f>IF(D47&lt;12,IF(D47&gt;=1,"Onvoldoende",""),"Voldoende")</f>
        <v/>
      </c>
      <c r="E65" s="30"/>
    </row>
    <row r="66" spans="1:5" x14ac:dyDescent="0.25">
      <c r="A66" s="30"/>
      <c r="B66" s="30"/>
      <c r="C66" s="31" t="s">
        <v>86</v>
      </c>
      <c r="D66" s="42" t="str">
        <f>IF(D59&lt;12,IF(D59&gt;=1,"Onvoldoende",""),"Voldoende")</f>
        <v/>
      </c>
      <c r="E66" s="30"/>
    </row>
    <row r="67" spans="1:5" x14ac:dyDescent="0.25">
      <c r="A67" s="30"/>
      <c r="B67" s="30"/>
      <c r="C67" s="31" t="s">
        <v>8</v>
      </c>
      <c r="D67" s="43" t="str">
        <f>IF(D62&gt;=1,4.5/(69-35)*(D62-35)+5.5,"")</f>
        <v/>
      </c>
      <c r="E67" s="30"/>
    </row>
    <row r="68" spans="1:5" x14ac:dyDescent="0.25">
      <c r="A68" s="30"/>
      <c r="B68" s="30"/>
      <c r="C68" s="31"/>
      <c r="D68" s="83" t="str">
        <f>IF(AND(D63="Voldaan",D64="Voldoende",D65="Voldoende",D66="Voldoende"),D67,"VW")</f>
        <v>VW</v>
      </c>
      <c r="E68" s="30"/>
    </row>
    <row r="69" spans="1:5" s="38" customFormat="1" ht="30" customHeight="1" x14ac:dyDescent="0.3">
      <c r="A69" s="37"/>
      <c r="B69" s="37"/>
      <c r="C69" s="15" t="s">
        <v>171</v>
      </c>
      <c r="D69" s="44" t="str">
        <f xml:space="preserve"> IF(D68="VW","VW",D67)</f>
        <v>VW</v>
      </c>
      <c r="E69" s="37"/>
    </row>
    <row r="71" spans="1:5" x14ac:dyDescent="0.25">
      <c r="B71" t="s">
        <v>164</v>
      </c>
      <c r="C71" s="18" t="s">
        <v>165</v>
      </c>
    </row>
  </sheetData>
  <sheetProtection sheet="1" objects="1" scenarios="1"/>
  <dataValidations count="2">
    <dataValidation type="list" allowBlank="1" showInputMessage="1" showErrorMessage="1" sqref="D28:D34 D39:D46 D51:D58" xr:uid="{5843670A-3C3B-4033-B923-225D822F662D}">
      <formula1>"0,1,2,3"</formula1>
    </dataValidation>
    <dataValidation type="list" allowBlank="1" showInputMessage="1" showErrorMessage="1" sqref="D14:D17 D20:D24" xr:uid="{1024D082-3767-48CF-9666-5D15C0BD06E2}">
      <formula1>"JA,NEE"</formula1>
    </dataValidation>
  </dataValidations>
  <pageMargins left="0" right="0"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73060-6057-466C-A3D4-BE167E713853}">
  <dimension ref="A1:E69"/>
  <sheetViews>
    <sheetView workbookViewId="0">
      <selection activeCell="C8" sqref="C8"/>
    </sheetView>
  </sheetViews>
  <sheetFormatPr defaultColWidth="9.140625" defaultRowHeight="15" x14ac:dyDescent="0.25"/>
  <cols>
    <col min="1" max="1" width="1.42578125" customWidth="1"/>
    <col min="2" max="2" width="11.42578125" customWidth="1"/>
    <col min="3" max="3" width="74.85546875" customWidth="1"/>
    <col min="4" max="4" width="11.42578125" style="23" customWidth="1"/>
    <col min="5" max="5" width="1.42578125" customWidth="1"/>
  </cols>
  <sheetData>
    <row r="1" spans="1:5" x14ac:dyDescent="0.25">
      <c r="A1" s="8"/>
      <c r="B1" s="8"/>
      <c r="C1" s="8"/>
      <c r="D1" s="25"/>
      <c r="E1" s="8"/>
    </row>
    <row r="2" spans="1:5" x14ac:dyDescent="0.25">
      <c r="A2" s="8"/>
      <c r="B2" s="8"/>
      <c r="C2" s="8"/>
      <c r="D2" s="25"/>
      <c r="E2" s="8"/>
    </row>
    <row r="3" spans="1:5" x14ac:dyDescent="0.25">
      <c r="A3" s="8"/>
      <c r="B3" s="8"/>
      <c r="C3" s="8"/>
      <c r="D3" s="25"/>
      <c r="E3" s="8"/>
    </row>
    <row r="4" spans="1:5" x14ac:dyDescent="0.25">
      <c r="A4" s="8"/>
      <c r="B4" s="8"/>
      <c r="C4" s="8"/>
      <c r="D4" s="25"/>
      <c r="E4" s="8"/>
    </row>
    <row r="5" spans="1:5" x14ac:dyDescent="0.25">
      <c r="A5" s="8"/>
      <c r="B5" s="8"/>
      <c r="C5" s="8"/>
      <c r="D5" s="25"/>
      <c r="E5" s="8"/>
    </row>
    <row r="6" spans="1:5" ht="18.75" x14ac:dyDescent="0.3">
      <c r="A6" s="8"/>
      <c r="B6" s="8"/>
      <c r="C6" s="9" t="s">
        <v>185</v>
      </c>
      <c r="D6" s="25"/>
      <c r="E6" s="8"/>
    </row>
    <row r="7" spans="1:5" ht="18.75" x14ac:dyDescent="0.3">
      <c r="A7" s="8"/>
      <c r="B7" s="8"/>
      <c r="C7" s="10"/>
      <c r="D7" s="25"/>
      <c r="E7" s="8"/>
    </row>
    <row r="8" spans="1:5" x14ac:dyDescent="0.25">
      <c r="A8" s="8"/>
      <c r="B8" s="76" t="s">
        <v>147</v>
      </c>
      <c r="C8" s="77"/>
      <c r="D8" s="25"/>
      <c r="E8" s="8"/>
    </row>
    <row r="9" spans="1:5" x14ac:dyDescent="0.25">
      <c r="A9" s="8"/>
      <c r="B9" s="76" t="s">
        <v>0</v>
      </c>
      <c r="C9" s="77"/>
      <c r="D9" s="25"/>
      <c r="E9" s="8"/>
    </row>
    <row r="10" spans="1:5" x14ac:dyDescent="0.25">
      <c r="A10" s="8"/>
      <c r="B10" s="76" t="s">
        <v>176</v>
      </c>
      <c r="C10" s="77"/>
      <c r="D10" s="25"/>
      <c r="E10" s="8"/>
    </row>
    <row r="11" spans="1:5" x14ac:dyDescent="0.25">
      <c r="A11" s="8"/>
      <c r="B11" s="8"/>
      <c r="C11" s="8"/>
      <c r="D11" s="25"/>
      <c r="E11" s="8"/>
    </row>
    <row r="12" spans="1:5" s="29" customFormat="1" ht="18.75" x14ac:dyDescent="0.3">
      <c r="A12" s="28"/>
      <c r="B12" s="28"/>
      <c r="C12" s="46" t="s">
        <v>149</v>
      </c>
      <c r="D12" s="52"/>
      <c r="E12" s="28"/>
    </row>
    <row r="13" spans="1:5" x14ac:dyDescent="0.25">
      <c r="C13" s="16" t="s">
        <v>150</v>
      </c>
      <c r="D13" s="22" t="s">
        <v>168</v>
      </c>
    </row>
    <row r="14" spans="1:5" x14ac:dyDescent="0.25">
      <c r="C14" s="2" t="s">
        <v>178</v>
      </c>
      <c r="D14" s="47"/>
    </row>
    <row r="15" spans="1:5" x14ac:dyDescent="0.25">
      <c r="C15" s="2" t="s">
        <v>151</v>
      </c>
      <c r="D15" s="47"/>
    </row>
    <row r="16" spans="1:5" ht="45" x14ac:dyDescent="0.25">
      <c r="C16" s="2" t="s">
        <v>152</v>
      </c>
      <c r="D16" s="47"/>
    </row>
    <row r="17" spans="1:5" ht="30" x14ac:dyDescent="0.25">
      <c r="C17" s="2" t="s">
        <v>153</v>
      </c>
      <c r="D17" s="47"/>
    </row>
    <row r="18" spans="1:5" x14ac:dyDescent="0.25">
      <c r="A18" s="8"/>
      <c r="B18" s="8"/>
      <c r="C18" s="24"/>
      <c r="D18" s="25"/>
      <c r="E18" s="8"/>
    </row>
    <row r="19" spans="1:5" x14ac:dyDescent="0.25">
      <c r="C19" s="16" t="s">
        <v>154</v>
      </c>
      <c r="D19" s="22" t="s">
        <v>168</v>
      </c>
    </row>
    <row r="20" spans="1:5" x14ac:dyDescent="0.25">
      <c r="C20" s="2" t="s">
        <v>155</v>
      </c>
      <c r="D20" s="47"/>
    </row>
    <row r="21" spans="1:5" x14ac:dyDescent="0.25">
      <c r="C21" s="2" t="s">
        <v>160</v>
      </c>
      <c r="D21" s="47"/>
    </row>
    <row r="22" spans="1:5" x14ac:dyDescent="0.25">
      <c r="C22" s="2" t="s">
        <v>156</v>
      </c>
      <c r="D22" s="47"/>
    </row>
    <row r="23" spans="1:5" ht="30" x14ac:dyDescent="0.25">
      <c r="C23" s="2" t="s">
        <v>157</v>
      </c>
      <c r="D23" s="47"/>
    </row>
    <row r="24" spans="1:5" x14ac:dyDescent="0.25">
      <c r="C24" t="s">
        <v>158</v>
      </c>
      <c r="D24" s="47"/>
    </row>
    <row r="25" spans="1:5" s="40" customFormat="1" ht="15" customHeight="1" x14ac:dyDescent="0.2">
      <c r="A25" s="39"/>
      <c r="B25" s="39"/>
      <c r="C25" s="54" t="s">
        <v>170</v>
      </c>
      <c r="D25" s="45" t="str">
        <f>IF(AND(D15="JA",D16="JA",D17="JA",D20="JA",D21="JA",D22="JA",D23="JA",D24="JA"),"Voldaan","Niet voldaan")</f>
        <v>Niet voldaan</v>
      </c>
      <c r="E25" s="39"/>
    </row>
    <row r="26" spans="1:5" s="29" customFormat="1" ht="18.75" x14ac:dyDescent="0.3">
      <c r="A26" s="28"/>
      <c r="B26" s="28"/>
      <c r="C26" s="46" t="s">
        <v>4</v>
      </c>
      <c r="D26" s="52"/>
      <c r="E26" s="28"/>
    </row>
    <row r="27" spans="1:5" s="1" customFormat="1" x14ac:dyDescent="0.25">
      <c r="B27" s="1" t="s">
        <v>1</v>
      </c>
      <c r="C27" s="1" t="s">
        <v>5</v>
      </c>
      <c r="D27" s="22" t="s">
        <v>6</v>
      </c>
    </row>
    <row r="28" spans="1:5" ht="30" x14ac:dyDescent="0.25">
      <c r="B28" s="4" t="s">
        <v>2</v>
      </c>
      <c r="C28" s="2" t="s">
        <v>7</v>
      </c>
      <c r="D28" s="48"/>
      <c r="E28" s="3"/>
    </row>
    <row r="29" spans="1:5" x14ac:dyDescent="0.25">
      <c r="B29" s="4" t="s">
        <v>2</v>
      </c>
      <c r="C29" s="2" t="s">
        <v>10</v>
      </c>
      <c r="D29" s="48"/>
    </row>
    <row r="30" spans="1:5" x14ac:dyDescent="0.25">
      <c r="B30" s="4" t="s">
        <v>2</v>
      </c>
      <c r="C30" s="2" t="s">
        <v>11</v>
      </c>
      <c r="D30" s="48"/>
    </row>
    <row r="31" spans="1:5" x14ac:dyDescent="0.25">
      <c r="B31" s="4" t="s">
        <v>2</v>
      </c>
      <c r="C31" s="2" t="s">
        <v>12</v>
      </c>
      <c r="D31" s="48"/>
    </row>
    <row r="32" spans="1:5" ht="30" x14ac:dyDescent="0.25">
      <c r="B32" s="4" t="s">
        <v>2</v>
      </c>
      <c r="C32" s="2" t="s">
        <v>13</v>
      </c>
      <c r="D32" s="48"/>
    </row>
    <row r="33" spans="1:5" ht="30" x14ac:dyDescent="0.25">
      <c r="B33" s="4" t="s">
        <v>3</v>
      </c>
      <c r="C33" s="2" t="s">
        <v>14</v>
      </c>
      <c r="D33" s="48"/>
    </row>
    <row r="34" spans="1:5" ht="30" x14ac:dyDescent="0.25">
      <c r="B34" s="4" t="s">
        <v>3</v>
      </c>
      <c r="C34" s="2" t="s">
        <v>15</v>
      </c>
      <c r="D34" s="48"/>
    </row>
    <row r="35" spans="1:5" s="55" customFormat="1" ht="12.75" x14ac:dyDescent="0.2">
      <c r="A35" s="45"/>
      <c r="B35" s="45"/>
      <c r="C35" s="45" t="s">
        <v>169</v>
      </c>
      <c r="D35" s="42">
        <f>SUM(D28:D34)</f>
        <v>0</v>
      </c>
      <c r="E35" s="45"/>
    </row>
    <row r="36" spans="1:5" s="55" customFormat="1" ht="12.75" x14ac:dyDescent="0.2">
      <c r="A36" s="45"/>
      <c r="B36" s="45"/>
      <c r="C36" s="45" t="s">
        <v>170</v>
      </c>
      <c r="D36" s="45" t="str">
        <f>IF(D35&lt;14,IF(D35&gt;=1,"Onvoldoende",""),"Voldoende")</f>
        <v/>
      </c>
      <c r="E36" s="45"/>
    </row>
    <row r="37" spans="1:5" s="27" customFormat="1" ht="18.75" x14ac:dyDescent="0.3">
      <c r="A37" s="26"/>
      <c r="B37" s="26"/>
      <c r="C37" s="46" t="s">
        <v>9</v>
      </c>
      <c r="D37" s="50"/>
      <c r="E37" s="26"/>
    </row>
    <row r="38" spans="1:5" s="1" customFormat="1" x14ac:dyDescent="0.25">
      <c r="B38" s="1" t="s">
        <v>1</v>
      </c>
      <c r="C38" s="1" t="s">
        <v>5</v>
      </c>
      <c r="D38" s="22" t="s">
        <v>6</v>
      </c>
    </row>
    <row r="39" spans="1:5" x14ac:dyDescent="0.25">
      <c r="B39" s="4" t="s">
        <v>16</v>
      </c>
      <c r="C39" s="2" t="s">
        <v>21</v>
      </c>
      <c r="D39" s="48"/>
    </row>
    <row r="40" spans="1:5" x14ac:dyDescent="0.25">
      <c r="B40" s="4" t="s">
        <v>17</v>
      </c>
      <c r="C40" s="2" t="s">
        <v>22</v>
      </c>
      <c r="D40" s="48"/>
    </row>
    <row r="41" spans="1:5" x14ac:dyDescent="0.25">
      <c r="B41" s="4" t="s">
        <v>18</v>
      </c>
      <c r="C41" t="s">
        <v>23</v>
      </c>
      <c r="D41" s="48"/>
    </row>
    <row r="42" spans="1:5" ht="30" x14ac:dyDescent="0.25">
      <c r="B42" s="4" t="s">
        <v>18</v>
      </c>
      <c r="C42" s="2" t="s">
        <v>24</v>
      </c>
      <c r="D42" s="48"/>
    </row>
    <row r="43" spans="1:5" ht="30" x14ac:dyDescent="0.25">
      <c r="B43" s="4" t="s">
        <v>19</v>
      </c>
      <c r="C43" s="2" t="s">
        <v>25</v>
      </c>
      <c r="D43" s="48"/>
    </row>
    <row r="44" spans="1:5" x14ac:dyDescent="0.25">
      <c r="B44" s="4" t="s">
        <v>20</v>
      </c>
      <c r="C44" s="2" t="s">
        <v>26</v>
      </c>
      <c r="D44" s="48"/>
    </row>
    <row r="45" spans="1:5" x14ac:dyDescent="0.25">
      <c r="B45" s="4" t="s">
        <v>20</v>
      </c>
      <c r="C45" s="2" t="s">
        <v>27</v>
      </c>
      <c r="D45" s="48"/>
    </row>
    <row r="46" spans="1:5" x14ac:dyDescent="0.25">
      <c r="B46" s="4" t="s">
        <v>20</v>
      </c>
      <c r="C46" s="2" t="s">
        <v>28</v>
      </c>
      <c r="D46" s="48"/>
    </row>
    <row r="47" spans="1:5" s="55" customFormat="1" ht="12.75" x14ac:dyDescent="0.2">
      <c r="A47" s="45"/>
      <c r="B47" s="45"/>
      <c r="C47" s="45" t="s">
        <v>169</v>
      </c>
      <c r="D47" s="42">
        <f>SUM(D39:D46)</f>
        <v>0</v>
      </c>
      <c r="E47" s="45"/>
    </row>
    <row r="48" spans="1:5" s="55" customFormat="1" ht="12.75" x14ac:dyDescent="0.2">
      <c r="A48" s="45"/>
      <c r="B48" s="45"/>
      <c r="C48" s="45" t="s">
        <v>170</v>
      </c>
      <c r="D48" s="43" t="str">
        <f>IF(D47&lt;16,IF(D47&gt;=1,"Onvoldoende",""),"Voldoende")</f>
        <v/>
      </c>
      <c r="E48" s="45"/>
    </row>
    <row r="49" spans="1:5" s="29" customFormat="1" ht="18.75" x14ac:dyDescent="0.3">
      <c r="A49" s="28"/>
      <c r="B49" s="28"/>
      <c r="C49" s="46" t="s">
        <v>29</v>
      </c>
      <c r="D49" s="51"/>
      <c r="E49" s="28"/>
    </row>
    <row r="50" spans="1:5" s="1" customFormat="1" x14ac:dyDescent="0.25">
      <c r="B50" s="1" t="s">
        <v>1</v>
      </c>
      <c r="C50" s="1" t="s">
        <v>5</v>
      </c>
      <c r="D50" s="22" t="s">
        <v>6</v>
      </c>
    </row>
    <row r="51" spans="1:5" ht="30" x14ac:dyDescent="0.25">
      <c r="B51" s="4" t="s">
        <v>30</v>
      </c>
      <c r="C51" s="2" t="s">
        <v>32</v>
      </c>
      <c r="D51" s="48"/>
    </row>
    <row r="52" spans="1:5" ht="30" x14ac:dyDescent="0.25">
      <c r="B52" s="4" t="s">
        <v>30</v>
      </c>
      <c r="C52" s="2" t="s">
        <v>33</v>
      </c>
      <c r="D52" s="48"/>
    </row>
    <row r="53" spans="1:5" ht="30" x14ac:dyDescent="0.25">
      <c r="B53" s="4" t="s">
        <v>30</v>
      </c>
      <c r="C53" s="2" t="s">
        <v>34</v>
      </c>
      <c r="D53" s="48"/>
    </row>
    <row r="54" spans="1:5" x14ac:dyDescent="0.25">
      <c r="B54" s="4" t="s">
        <v>30</v>
      </c>
      <c r="C54" s="2" t="s">
        <v>35</v>
      </c>
      <c r="D54" s="48"/>
    </row>
    <row r="55" spans="1:5" ht="30" x14ac:dyDescent="0.25">
      <c r="B55" s="4" t="s">
        <v>30</v>
      </c>
      <c r="C55" s="2" t="s">
        <v>36</v>
      </c>
      <c r="D55" s="48"/>
    </row>
    <row r="56" spans="1:5" ht="15" customHeight="1" x14ac:dyDescent="0.25">
      <c r="B56" s="6" t="s">
        <v>40</v>
      </c>
      <c r="C56" s="2" t="s">
        <v>37</v>
      </c>
      <c r="D56" s="48"/>
    </row>
    <row r="57" spans="1:5" ht="30" x14ac:dyDescent="0.25">
      <c r="B57" s="4" t="s">
        <v>31</v>
      </c>
      <c r="C57" s="2" t="s">
        <v>38</v>
      </c>
      <c r="D57" s="48"/>
    </row>
    <row r="58" spans="1:5" ht="30" x14ac:dyDescent="0.25">
      <c r="B58" s="4" t="s">
        <v>31</v>
      </c>
      <c r="C58" s="2" t="s">
        <v>39</v>
      </c>
      <c r="D58" s="48"/>
    </row>
    <row r="59" spans="1:5" s="55" customFormat="1" ht="15" customHeight="1" x14ac:dyDescent="0.2">
      <c r="A59" s="45"/>
      <c r="B59" s="45"/>
      <c r="C59" s="45" t="s">
        <v>169</v>
      </c>
      <c r="D59" s="42">
        <f>SUM(D51:D58)</f>
        <v>0</v>
      </c>
      <c r="E59" s="45"/>
    </row>
    <row r="60" spans="1:5" s="55" customFormat="1" ht="15" customHeight="1" x14ac:dyDescent="0.2">
      <c r="A60" s="45"/>
      <c r="B60" s="45"/>
      <c r="C60" s="45" t="s">
        <v>170</v>
      </c>
      <c r="D60" s="42" t="str">
        <f>IF(D59&lt;16,IF(D59&gt;=1,"Onvoldoende",""),"Voldoende")</f>
        <v/>
      </c>
      <c r="E60" s="45"/>
    </row>
    <row r="61" spans="1:5" s="55" customFormat="1" ht="30" customHeight="1" x14ac:dyDescent="0.2">
      <c r="A61" s="57"/>
      <c r="B61" s="57"/>
      <c r="C61" s="57"/>
      <c r="D61" s="33"/>
      <c r="E61" s="57"/>
    </row>
    <row r="62" spans="1:5" x14ac:dyDescent="0.25">
      <c r="A62" s="8"/>
      <c r="B62" s="8"/>
      <c r="C62" s="31" t="s">
        <v>143</v>
      </c>
      <c r="D62" s="42">
        <f>SUM(D35+D47+D59)</f>
        <v>0</v>
      </c>
      <c r="E62" s="58"/>
    </row>
    <row r="63" spans="1:5" x14ac:dyDescent="0.25">
      <c r="A63" s="8"/>
      <c r="B63" s="8"/>
      <c r="C63" s="31" t="s">
        <v>148</v>
      </c>
      <c r="D63" s="42" t="str">
        <f>IF(AND(D14="JA",D15="JA",D16="JA",D17="JA",D20="JA",D21="JA",D22="JA",D23="JA",D24="JA"),"Voldaan","Niet voldaan")</f>
        <v>Niet voldaan</v>
      </c>
      <c r="E63" s="58"/>
    </row>
    <row r="64" spans="1:5" x14ac:dyDescent="0.25">
      <c r="A64" s="8"/>
      <c r="B64" s="8"/>
      <c r="C64" s="31" t="s">
        <v>84</v>
      </c>
      <c r="D64" s="42" t="str">
        <f>IF(D35&lt;14,IF(D35&gt;=1,"Onvoldoende",""),"Voldoende")</f>
        <v/>
      </c>
      <c r="E64" s="58"/>
    </row>
    <row r="65" spans="1:5" x14ac:dyDescent="0.25">
      <c r="A65" s="8"/>
      <c r="B65" s="8"/>
      <c r="C65" s="31" t="s">
        <v>85</v>
      </c>
      <c r="D65" s="42" t="str">
        <f>IF(D47&lt;16,IF(D47&gt;=1,"Onvoldoende",""),"Voldoende")</f>
        <v/>
      </c>
      <c r="E65" s="58"/>
    </row>
    <row r="66" spans="1:5" x14ac:dyDescent="0.25">
      <c r="A66" s="8"/>
      <c r="B66" s="8"/>
      <c r="C66" s="31" t="s">
        <v>86</v>
      </c>
      <c r="D66" s="42" t="str">
        <f>IF(D59&lt;16,IF(D59&gt;=1,"Onvoldoende",""),"Voldoende")</f>
        <v/>
      </c>
      <c r="E66" s="58"/>
    </row>
    <row r="67" spans="1:5" x14ac:dyDescent="0.25">
      <c r="A67" s="8"/>
      <c r="B67" s="8"/>
      <c r="C67" s="31" t="s">
        <v>8</v>
      </c>
      <c r="D67" s="43" t="str">
        <f>IF(D62&gt;=1,4.5/(69-46)*(D62-46)+5.5,"")</f>
        <v/>
      </c>
      <c r="E67" s="58"/>
    </row>
    <row r="68" spans="1:5" x14ac:dyDescent="0.25">
      <c r="A68" s="8"/>
      <c r="B68" s="8"/>
      <c r="C68" s="31"/>
      <c r="D68" s="43" t="str">
        <f>IF(AND(D63="Voldaan",D64="Voldoende",D65="Voldoende",D66="Voldoende"),D67,"VW")</f>
        <v>VW</v>
      </c>
      <c r="E68" s="58"/>
    </row>
    <row r="69" spans="1:5" ht="30" customHeight="1" x14ac:dyDescent="0.3">
      <c r="A69" s="7"/>
      <c r="B69" s="7"/>
      <c r="C69" s="15" t="s">
        <v>171</v>
      </c>
      <c r="D69" s="44" t="str">
        <f>IF(D68="VW","VW",D67)</f>
        <v>VW</v>
      </c>
      <c r="E69" s="7"/>
    </row>
  </sheetData>
  <sheetProtection sheet="1" objects="1" scenarios="1"/>
  <dataValidations disablePrompts="1" count="2">
    <dataValidation type="list" allowBlank="1" showInputMessage="1" showErrorMessage="1" sqref="D28:D34 D39:D46 D51:D58" xr:uid="{DF92EEE7-0E8C-45ED-B292-2D9FAE90A47A}">
      <formula1>"0,1,2,3"</formula1>
    </dataValidation>
    <dataValidation type="list" allowBlank="1" showInputMessage="1" showErrorMessage="1" sqref="D20:D24 D14:D17" xr:uid="{9A9AA36F-09EF-440A-815D-54C9EFDA5FD5}">
      <formula1>"JA,NEE"</formula1>
    </dataValidation>
  </dataValidations>
  <pageMargins left="0" right="0" top="0"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2CEF6-F24A-4FAE-9FD5-BF063FDB5862}">
  <dimension ref="A1:E96"/>
  <sheetViews>
    <sheetView topLeftCell="A80" workbookViewId="0">
      <selection activeCell="C8" sqref="C8"/>
    </sheetView>
  </sheetViews>
  <sheetFormatPr defaultColWidth="9.140625" defaultRowHeight="15" x14ac:dyDescent="0.25"/>
  <cols>
    <col min="1" max="1" width="1.42578125" customWidth="1"/>
    <col min="2" max="2" width="11.42578125" customWidth="1"/>
    <col min="3" max="3" width="74.85546875" customWidth="1"/>
    <col min="4" max="4" width="11.42578125" style="23" customWidth="1"/>
    <col min="5" max="5" width="1.42578125" customWidth="1"/>
  </cols>
  <sheetData>
    <row r="1" spans="1:5" x14ac:dyDescent="0.25">
      <c r="A1" s="8"/>
      <c r="B1" s="8"/>
      <c r="C1" s="8"/>
      <c r="D1" s="25"/>
      <c r="E1" s="8"/>
    </row>
    <row r="2" spans="1:5" x14ac:dyDescent="0.25">
      <c r="A2" s="8"/>
      <c r="B2" s="8"/>
      <c r="C2" s="8"/>
      <c r="D2" s="25"/>
      <c r="E2" s="8"/>
    </row>
    <row r="3" spans="1:5" x14ac:dyDescent="0.25">
      <c r="A3" s="8"/>
      <c r="B3" s="8"/>
      <c r="C3" s="8"/>
      <c r="D3" s="25"/>
      <c r="E3" s="8"/>
    </row>
    <row r="4" spans="1:5" x14ac:dyDescent="0.25">
      <c r="A4" s="8"/>
      <c r="B4" s="8"/>
      <c r="C4" s="8"/>
      <c r="D4" s="25"/>
      <c r="E4" s="8"/>
    </row>
    <row r="5" spans="1:5" x14ac:dyDescent="0.25">
      <c r="A5" s="8"/>
      <c r="B5" s="8"/>
      <c r="C5" s="8"/>
      <c r="D5" s="25"/>
      <c r="E5" s="8"/>
    </row>
    <row r="6" spans="1:5" ht="18.75" x14ac:dyDescent="0.3">
      <c r="A6" s="8"/>
      <c r="B6" s="8"/>
      <c r="C6" s="9" t="s">
        <v>186</v>
      </c>
      <c r="D6" s="25"/>
      <c r="E6" s="8"/>
    </row>
    <row r="7" spans="1:5" ht="18.75" x14ac:dyDescent="0.3">
      <c r="A7" s="8"/>
      <c r="B7" s="8"/>
      <c r="C7" s="10"/>
      <c r="D7" s="25"/>
      <c r="E7" s="8"/>
    </row>
    <row r="8" spans="1:5" x14ac:dyDescent="0.25">
      <c r="A8" s="8"/>
      <c r="B8" s="76" t="s">
        <v>147</v>
      </c>
      <c r="C8" s="77"/>
      <c r="D8" s="25"/>
      <c r="E8" s="8"/>
    </row>
    <row r="9" spans="1:5" x14ac:dyDescent="0.25">
      <c r="A9" s="8"/>
      <c r="B9" s="76" t="s">
        <v>0</v>
      </c>
      <c r="C9" s="77"/>
      <c r="D9" s="25"/>
      <c r="E9" s="8"/>
    </row>
    <row r="10" spans="1:5" x14ac:dyDescent="0.25">
      <c r="A10" s="8"/>
      <c r="B10" s="76" t="s">
        <v>176</v>
      </c>
      <c r="C10" s="77"/>
      <c r="D10" s="25"/>
      <c r="E10" s="8"/>
    </row>
    <row r="11" spans="1:5" x14ac:dyDescent="0.25">
      <c r="A11" s="8"/>
      <c r="B11" s="8"/>
      <c r="C11" s="8"/>
      <c r="D11" s="25"/>
      <c r="E11" s="8"/>
    </row>
    <row r="12" spans="1:5" s="29" customFormat="1" ht="18.75" x14ac:dyDescent="0.3">
      <c r="A12" s="28"/>
      <c r="B12" s="28"/>
      <c r="C12" s="46" t="s">
        <v>149</v>
      </c>
      <c r="D12" s="52"/>
      <c r="E12" s="28"/>
    </row>
    <row r="13" spans="1:5" x14ac:dyDescent="0.25">
      <c r="C13" s="16" t="s">
        <v>150</v>
      </c>
      <c r="D13" s="22" t="s">
        <v>168</v>
      </c>
    </row>
    <row r="14" spans="1:5" x14ac:dyDescent="0.25">
      <c r="C14" s="2" t="s">
        <v>178</v>
      </c>
      <c r="D14" s="47"/>
    </row>
    <row r="15" spans="1:5" x14ac:dyDescent="0.25">
      <c r="C15" s="2" t="s">
        <v>151</v>
      </c>
      <c r="D15" s="47"/>
    </row>
    <row r="16" spans="1:5" ht="45" x14ac:dyDescent="0.25">
      <c r="C16" s="2" t="s">
        <v>152</v>
      </c>
      <c r="D16" s="47"/>
    </row>
    <row r="17" spans="1:5" ht="30" x14ac:dyDescent="0.25">
      <c r="C17" s="2" t="s">
        <v>153</v>
      </c>
      <c r="D17" s="47"/>
    </row>
    <row r="18" spans="1:5" ht="15" customHeight="1" x14ac:dyDescent="0.25">
      <c r="A18" s="8"/>
      <c r="B18" s="8"/>
      <c r="C18" s="24"/>
      <c r="D18" s="25"/>
      <c r="E18" s="8"/>
    </row>
    <row r="19" spans="1:5" x14ac:dyDescent="0.25">
      <c r="C19" s="16" t="s">
        <v>154</v>
      </c>
      <c r="D19" s="22" t="s">
        <v>168</v>
      </c>
    </row>
    <row r="20" spans="1:5" x14ac:dyDescent="0.25">
      <c r="C20" s="2" t="s">
        <v>155</v>
      </c>
      <c r="D20" s="47"/>
    </row>
    <row r="21" spans="1:5" x14ac:dyDescent="0.25">
      <c r="C21" s="2" t="s">
        <v>160</v>
      </c>
      <c r="D21" s="47"/>
    </row>
    <row r="22" spans="1:5" x14ac:dyDescent="0.25">
      <c r="C22" s="2" t="s">
        <v>156</v>
      </c>
      <c r="D22" s="47"/>
    </row>
    <row r="23" spans="1:5" ht="30" x14ac:dyDescent="0.25">
      <c r="C23" s="2" t="s">
        <v>157</v>
      </c>
      <c r="D23" s="47"/>
    </row>
    <row r="24" spans="1:5" x14ac:dyDescent="0.25">
      <c r="C24" t="s">
        <v>158</v>
      </c>
      <c r="D24" s="47"/>
    </row>
    <row r="25" spans="1:5" s="55" customFormat="1" ht="15" customHeight="1" x14ac:dyDescent="0.2">
      <c r="A25" s="45"/>
      <c r="B25" s="45"/>
      <c r="C25" s="54" t="s">
        <v>170</v>
      </c>
      <c r="D25" s="45" t="str">
        <f>IF(AND(D14="JA",D15="JA",D16="JA",D17="JA",D20="JA",D21="JA",D22="JA",D23="JA",D24="JA"),"Voldaan","Niet voldaan")</f>
        <v>Niet voldaan</v>
      </c>
      <c r="E25" s="45"/>
    </row>
    <row r="26" spans="1:5" s="29" customFormat="1" ht="18.75" x14ac:dyDescent="0.3">
      <c r="A26" s="28"/>
      <c r="B26" s="28"/>
      <c r="C26" s="46" t="s">
        <v>4</v>
      </c>
      <c r="D26" s="52"/>
      <c r="E26" s="28"/>
    </row>
    <row r="27" spans="1:5" s="1" customFormat="1" x14ac:dyDescent="0.25">
      <c r="B27" s="1" t="s">
        <v>1</v>
      </c>
      <c r="C27" s="1" t="s">
        <v>5</v>
      </c>
      <c r="D27" s="22" t="s">
        <v>6</v>
      </c>
    </row>
    <row r="28" spans="1:5" ht="30" x14ac:dyDescent="0.25">
      <c r="B28" s="4" t="s">
        <v>2</v>
      </c>
      <c r="C28" s="2" t="s">
        <v>7</v>
      </c>
      <c r="D28" s="48"/>
      <c r="E28" s="3"/>
    </row>
    <row r="29" spans="1:5" x14ac:dyDescent="0.25">
      <c r="B29" s="4" t="s">
        <v>2</v>
      </c>
      <c r="C29" s="2" t="s">
        <v>10</v>
      </c>
      <c r="D29" s="48"/>
    </row>
    <row r="30" spans="1:5" x14ac:dyDescent="0.25">
      <c r="B30" s="4" t="s">
        <v>2</v>
      </c>
      <c r="C30" s="2" t="s">
        <v>11</v>
      </c>
      <c r="D30" s="48"/>
    </row>
    <row r="31" spans="1:5" x14ac:dyDescent="0.25">
      <c r="B31" s="4" t="s">
        <v>2</v>
      </c>
      <c r="C31" s="2" t="s">
        <v>12</v>
      </c>
      <c r="D31" s="48"/>
    </row>
    <row r="32" spans="1:5" ht="30" x14ac:dyDescent="0.25">
      <c r="B32" s="4" t="s">
        <v>2</v>
      </c>
      <c r="C32" s="2" t="s">
        <v>13</v>
      </c>
      <c r="D32" s="48"/>
    </row>
    <row r="33" spans="1:5" x14ac:dyDescent="0.25">
      <c r="B33" s="4" t="s">
        <v>41</v>
      </c>
      <c r="C33" s="2" t="s">
        <v>42</v>
      </c>
      <c r="D33" s="48"/>
    </row>
    <row r="34" spans="1:5" x14ac:dyDescent="0.25">
      <c r="B34" s="4" t="s">
        <v>41</v>
      </c>
      <c r="C34" s="2" t="s">
        <v>43</v>
      </c>
      <c r="D34" s="48"/>
    </row>
    <row r="35" spans="1:5" x14ac:dyDescent="0.25">
      <c r="B35" s="4" t="s">
        <v>41</v>
      </c>
      <c r="C35" s="2" t="s">
        <v>44</v>
      </c>
      <c r="D35" s="48"/>
    </row>
    <row r="36" spans="1:5" ht="30" x14ac:dyDescent="0.25">
      <c r="B36" s="4" t="s">
        <v>46</v>
      </c>
      <c r="C36" s="2" t="s">
        <v>45</v>
      </c>
      <c r="D36" s="48"/>
    </row>
    <row r="37" spans="1:5" ht="30" x14ac:dyDescent="0.25">
      <c r="B37" s="4" t="s">
        <v>3</v>
      </c>
      <c r="C37" s="2" t="s">
        <v>14</v>
      </c>
      <c r="D37" s="48"/>
    </row>
    <row r="38" spans="1:5" ht="30" x14ac:dyDescent="0.25">
      <c r="B38" s="4" t="s">
        <v>3</v>
      </c>
      <c r="C38" s="2" t="s">
        <v>15</v>
      </c>
      <c r="D38" s="48"/>
    </row>
    <row r="39" spans="1:5" x14ac:dyDescent="0.25">
      <c r="B39" s="4" t="s">
        <v>47</v>
      </c>
      <c r="C39" s="2" t="s">
        <v>48</v>
      </c>
      <c r="D39" s="48"/>
    </row>
    <row r="40" spans="1:5" ht="30" x14ac:dyDescent="0.25">
      <c r="B40" s="4" t="s">
        <v>47</v>
      </c>
      <c r="C40" s="2" t="s">
        <v>49</v>
      </c>
      <c r="D40" s="48"/>
    </row>
    <row r="41" spans="1:5" ht="30" x14ac:dyDescent="0.25">
      <c r="B41" s="4" t="s">
        <v>47</v>
      </c>
      <c r="C41" s="2" t="s">
        <v>50</v>
      </c>
      <c r="D41" s="48"/>
    </row>
    <row r="42" spans="1:5" ht="30" x14ac:dyDescent="0.25">
      <c r="B42" s="4" t="s">
        <v>47</v>
      </c>
      <c r="C42" s="2" t="s">
        <v>51</v>
      </c>
      <c r="D42" s="48"/>
    </row>
    <row r="43" spans="1:5" ht="30" x14ac:dyDescent="0.25">
      <c r="B43" s="4" t="s">
        <v>47</v>
      </c>
      <c r="C43" s="2" t="s">
        <v>52</v>
      </c>
      <c r="D43" s="48"/>
    </row>
    <row r="44" spans="1:5" s="55" customFormat="1" ht="15" customHeight="1" x14ac:dyDescent="0.2">
      <c r="A44" s="45"/>
      <c r="B44" s="45"/>
      <c r="C44" s="45" t="s">
        <v>169</v>
      </c>
      <c r="D44" s="42">
        <f>SUM(D28:D43)</f>
        <v>0</v>
      </c>
      <c r="E44" s="45"/>
    </row>
    <row r="45" spans="1:5" s="55" customFormat="1" ht="15" customHeight="1" x14ac:dyDescent="0.2">
      <c r="A45" s="45"/>
      <c r="B45" s="45"/>
      <c r="C45" s="45" t="s">
        <v>170</v>
      </c>
      <c r="D45" s="45" t="str">
        <f>IF(D44&lt;27,IF(D44&gt;=1,"Onvoldoende",""),"Voldoende")</f>
        <v/>
      </c>
      <c r="E45" s="45"/>
    </row>
    <row r="46" spans="1:5" s="27" customFormat="1" ht="18.75" x14ac:dyDescent="0.3">
      <c r="A46" s="26"/>
      <c r="B46" s="26"/>
      <c r="C46" s="46" t="s">
        <v>9</v>
      </c>
      <c r="D46" s="50"/>
      <c r="E46" s="26"/>
    </row>
    <row r="47" spans="1:5" s="1" customFormat="1" x14ac:dyDescent="0.25">
      <c r="B47" s="1" t="s">
        <v>1</v>
      </c>
      <c r="C47" s="1" t="s">
        <v>5</v>
      </c>
      <c r="D47" s="22" t="s">
        <v>6</v>
      </c>
    </row>
    <row r="48" spans="1:5" x14ac:dyDescent="0.25">
      <c r="B48" s="4" t="s">
        <v>16</v>
      </c>
      <c r="C48" s="2" t="s">
        <v>21</v>
      </c>
      <c r="D48" s="48"/>
    </row>
    <row r="49" spans="2:4" ht="30" x14ac:dyDescent="0.25">
      <c r="B49" s="4" t="s">
        <v>53</v>
      </c>
      <c r="C49" s="2" t="s">
        <v>54</v>
      </c>
      <c r="D49" s="48"/>
    </row>
    <row r="50" spans="2:4" x14ac:dyDescent="0.25">
      <c r="B50" s="4" t="s">
        <v>17</v>
      </c>
      <c r="C50" s="2" t="s">
        <v>22</v>
      </c>
      <c r="D50" s="48"/>
    </row>
    <row r="51" spans="2:4" x14ac:dyDescent="0.25">
      <c r="B51" s="4" t="s">
        <v>55</v>
      </c>
      <c r="C51" s="2" t="s">
        <v>56</v>
      </c>
      <c r="D51" s="48"/>
    </row>
    <row r="52" spans="2:4" ht="15" customHeight="1" x14ac:dyDescent="0.25">
      <c r="B52" s="4" t="s">
        <v>18</v>
      </c>
      <c r="C52" s="2" t="s">
        <v>23</v>
      </c>
      <c r="D52" s="48"/>
    </row>
    <row r="53" spans="2:4" ht="30" x14ac:dyDescent="0.25">
      <c r="B53" s="4" t="s">
        <v>18</v>
      </c>
      <c r="C53" s="2" t="s">
        <v>24</v>
      </c>
      <c r="D53" s="48"/>
    </row>
    <row r="54" spans="2:4" x14ac:dyDescent="0.25">
      <c r="B54" s="4" t="s">
        <v>57</v>
      </c>
      <c r="C54" s="2" t="s">
        <v>58</v>
      </c>
      <c r="D54" s="48"/>
    </row>
    <row r="55" spans="2:4" ht="30" x14ac:dyDescent="0.25">
      <c r="B55" s="4" t="s">
        <v>162</v>
      </c>
      <c r="C55" s="2" t="s">
        <v>25</v>
      </c>
      <c r="D55" s="48"/>
    </row>
    <row r="56" spans="2:4" ht="30" x14ac:dyDescent="0.25">
      <c r="B56" s="4" t="s">
        <v>101</v>
      </c>
      <c r="C56" s="2" t="s">
        <v>102</v>
      </c>
      <c r="D56" s="48"/>
    </row>
    <row r="57" spans="2:4" ht="30" x14ac:dyDescent="0.25">
      <c r="B57" s="4" t="s">
        <v>101</v>
      </c>
      <c r="C57" s="2" t="s">
        <v>103</v>
      </c>
      <c r="D57" s="48"/>
    </row>
    <row r="58" spans="2:4" x14ac:dyDescent="0.25">
      <c r="B58" s="4" t="s">
        <v>20</v>
      </c>
      <c r="C58" s="2" t="s">
        <v>26</v>
      </c>
      <c r="D58" s="48"/>
    </row>
    <row r="59" spans="2:4" x14ac:dyDescent="0.25">
      <c r="B59" s="4" t="s">
        <v>20</v>
      </c>
      <c r="C59" s="2" t="s">
        <v>27</v>
      </c>
      <c r="D59" s="48"/>
    </row>
    <row r="60" spans="2:4" x14ac:dyDescent="0.25">
      <c r="B60" s="4" t="s">
        <v>20</v>
      </c>
      <c r="C60" s="2" t="s">
        <v>28</v>
      </c>
      <c r="D60" s="48"/>
    </row>
    <row r="61" spans="2:4" x14ac:dyDescent="0.25">
      <c r="B61" s="4" t="s">
        <v>59</v>
      </c>
      <c r="C61" s="2" t="s">
        <v>60</v>
      </c>
      <c r="D61" s="48"/>
    </row>
    <row r="62" spans="2:4" x14ac:dyDescent="0.25">
      <c r="B62" s="4" t="s">
        <v>59</v>
      </c>
      <c r="C62" s="2" t="s">
        <v>61</v>
      </c>
      <c r="D62" s="48"/>
    </row>
    <row r="63" spans="2:4" x14ac:dyDescent="0.25">
      <c r="B63" s="4" t="s">
        <v>59</v>
      </c>
      <c r="C63" s="2" t="s">
        <v>62</v>
      </c>
      <c r="D63" s="48"/>
    </row>
    <row r="64" spans="2:4" x14ac:dyDescent="0.25">
      <c r="B64" s="4" t="s">
        <v>59</v>
      </c>
      <c r="C64" s="2" t="s">
        <v>63</v>
      </c>
      <c r="D64" s="48"/>
    </row>
    <row r="65" spans="1:5" x14ac:dyDescent="0.25">
      <c r="B65" s="4" t="s">
        <v>59</v>
      </c>
      <c r="C65" s="2" t="s">
        <v>64</v>
      </c>
      <c r="D65" s="48"/>
    </row>
    <row r="66" spans="1:5" x14ac:dyDescent="0.25">
      <c r="B66" s="4" t="s">
        <v>59</v>
      </c>
      <c r="C66" s="2" t="s">
        <v>65</v>
      </c>
      <c r="D66" s="48"/>
    </row>
    <row r="67" spans="1:5" x14ac:dyDescent="0.25">
      <c r="B67" s="4" t="s">
        <v>59</v>
      </c>
      <c r="C67" s="2" t="s">
        <v>66</v>
      </c>
      <c r="D67" s="48"/>
    </row>
    <row r="68" spans="1:5" x14ac:dyDescent="0.25">
      <c r="B68" s="4" t="s">
        <v>59</v>
      </c>
      <c r="C68" s="2" t="s">
        <v>67</v>
      </c>
      <c r="D68" s="48"/>
    </row>
    <row r="69" spans="1:5" s="55" customFormat="1" ht="15" customHeight="1" x14ac:dyDescent="0.2">
      <c r="A69" s="45"/>
      <c r="B69" s="45"/>
      <c r="C69" s="45" t="s">
        <v>169</v>
      </c>
      <c r="D69" s="42">
        <f>SUM(D48:D68)</f>
        <v>0</v>
      </c>
      <c r="E69" s="45"/>
    </row>
    <row r="70" spans="1:5" s="55" customFormat="1" ht="15" customHeight="1" x14ac:dyDescent="0.2">
      <c r="A70" s="45"/>
      <c r="B70" s="45"/>
      <c r="C70" s="45" t="s">
        <v>170</v>
      </c>
      <c r="D70" s="43" t="str">
        <f>IF(D69&lt;36,IF(D69&gt;=1,"Onvoldoende",""),"Voldoende")</f>
        <v/>
      </c>
      <c r="E70" s="45"/>
    </row>
    <row r="71" spans="1:5" s="29" customFormat="1" ht="18.75" x14ac:dyDescent="0.3">
      <c r="A71" s="28"/>
      <c r="B71" s="28"/>
      <c r="C71" s="46" t="s">
        <v>29</v>
      </c>
      <c r="D71" s="51"/>
      <c r="E71" s="28"/>
    </row>
    <row r="72" spans="1:5" s="1" customFormat="1" x14ac:dyDescent="0.25">
      <c r="B72" s="1" t="s">
        <v>1</v>
      </c>
      <c r="C72" s="1" t="s">
        <v>5</v>
      </c>
      <c r="D72" s="22" t="s">
        <v>6</v>
      </c>
    </row>
    <row r="73" spans="1:5" ht="30" x14ac:dyDescent="0.25">
      <c r="B73" s="6" t="s">
        <v>30</v>
      </c>
      <c r="C73" s="2" t="s">
        <v>32</v>
      </c>
      <c r="D73" s="48"/>
    </row>
    <row r="74" spans="1:5" ht="30" x14ac:dyDescent="0.25">
      <c r="B74" s="6" t="s">
        <v>30</v>
      </c>
      <c r="C74" s="2" t="s">
        <v>68</v>
      </c>
      <c r="D74" s="48"/>
    </row>
    <row r="75" spans="1:5" ht="30" x14ac:dyDescent="0.25">
      <c r="B75" s="6" t="s">
        <v>30</v>
      </c>
      <c r="C75" s="2" t="s">
        <v>69</v>
      </c>
      <c r="D75" s="48"/>
    </row>
    <row r="76" spans="1:5" x14ac:dyDescent="0.25">
      <c r="B76" s="6" t="s">
        <v>30</v>
      </c>
      <c r="C76" s="2" t="s">
        <v>70</v>
      </c>
      <c r="D76" s="48"/>
    </row>
    <row r="77" spans="1:5" ht="30" x14ac:dyDescent="0.25">
      <c r="B77" s="6" t="s">
        <v>30</v>
      </c>
      <c r="C77" s="2" t="s">
        <v>71</v>
      </c>
      <c r="D77" s="48"/>
    </row>
    <row r="78" spans="1:5" ht="30" x14ac:dyDescent="0.25">
      <c r="B78" s="6" t="s">
        <v>72</v>
      </c>
      <c r="C78" s="2" t="s">
        <v>73</v>
      </c>
      <c r="D78" s="48"/>
    </row>
    <row r="79" spans="1:5" ht="30" x14ac:dyDescent="0.25">
      <c r="B79" s="6" t="s">
        <v>74</v>
      </c>
      <c r="C79" s="2" t="s">
        <v>75</v>
      </c>
      <c r="D79" s="48"/>
    </row>
    <row r="80" spans="1:5" ht="45" x14ac:dyDescent="0.25">
      <c r="B80" s="6" t="s">
        <v>76</v>
      </c>
      <c r="C80" s="2" t="s">
        <v>77</v>
      </c>
      <c r="D80" s="48"/>
    </row>
    <row r="81" spans="1:5" ht="30" x14ac:dyDescent="0.25">
      <c r="B81" s="6" t="s">
        <v>74</v>
      </c>
      <c r="C81" s="2" t="s">
        <v>78</v>
      </c>
      <c r="D81" s="48"/>
    </row>
    <row r="82" spans="1:5" ht="30" x14ac:dyDescent="0.25">
      <c r="B82" s="6" t="s">
        <v>74</v>
      </c>
      <c r="C82" s="2" t="s">
        <v>79</v>
      </c>
      <c r="D82" s="48"/>
    </row>
    <row r="83" spans="1:5" ht="30" x14ac:dyDescent="0.25">
      <c r="B83" s="6" t="s">
        <v>76</v>
      </c>
      <c r="C83" s="2" t="s">
        <v>80</v>
      </c>
      <c r="D83" s="48"/>
    </row>
    <row r="84" spans="1:5" s="2" customFormat="1" ht="30" customHeight="1" x14ac:dyDescent="0.25">
      <c r="B84" s="6" t="s">
        <v>76</v>
      </c>
      <c r="C84" s="2" t="s">
        <v>81</v>
      </c>
      <c r="D84" s="79"/>
    </row>
    <row r="85" spans="1:5" ht="30" x14ac:dyDescent="0.25">
      <c r="B85" s="6" t="s">
        <v>76</v>
      </c>
      <c r="C85" s="2" t="s">
        <v>82</v>
      </c>
      <c r="D85" s="48"/>
    </row>
    <row r="86" spans="1:5" s="55" customFormat="1" ht="15" customHeight="1" x14ac:dyDescent="0.2">
      <c r="A86" s="45"/>
      <c r="B86" s="45"/>
      <c r="C86" s="45" t="s">
        <v>169</v>
      </c>
      <c r="D86" s="42">
        <f>SUM(D73:D85)</f>
        <v>0</v>
      </c>
      <c r="E86" s="45"/>
    </row>
    <row r="87" spans="1:5" s="55" customFormat="1" ht="15" customHeight="1" x14ac:dyDescent="0.2">
      <c r="A87" s="45"/>
      <c r="B87" s="45"/>
      <c r="C87" s="45" t="s">
        <v>170</v>
      </c>
      <c r="D87" s="42" t="str">
        <f>IF(D86&lt;22,IF(D86&gt;=1,"Onvoldoende",""),"Voldoende")</f>
        <v/>
      </c>
      <c r="E87" s="45"/>
    </row>
    <row r="88" spans="1:5" s="55" customFormat="1" ht="30" customHeight="1" x14ac:dyDescent="0.2">
      <c r="A88" s="57"/>
      <c r="B88" s="57"/>
      <c r="C88" s="57"/>
      <c r="D88" s="33"/>
      <c r="E88" s="57"/>
    </row>
    <row r="89" spans="1:5" x14ac:dyDescent="0.25">
      <c r="A89" s="61"/>
      <c r="B89" s="61"/>
      <c r="C89" s="31" t="s">
        <v>88</v>
      </c>
      <c r="D89" s="42">
        <f>SUM(D44+D69+D86)</f>
        <v>0</v>
      </c>
      <c r="E89" s="45"/>
    </row>
    <row r="90" spans="1:5" x14ac:dyDescent="0.25">
      <c r="A90" s="61"/>
      <c r="B90" s="61"/>
      <c r="C90" s="31" t="s">
        <v>148</v>
      </c>
      <c r="D90" s="42" t="str">
        <f>IF(AND(D14="JA",D15="JA",D16="JA",D17="JA",D20="JA",D21="JA",D22="JA",D23="JA",D24="JA"),"Voldaan","Niet voldaan")</f>
        <v>Niet voldaan</v>
      </c>
      <c r="E90" s="45"/>
    </row>
    <row r="91" spans="1:5" x14ac:dyDescent="0.25">
      <c r="A91" s="61"/>
      <c r="B91" s="61"/>
      <c r="C91" s="31" t="s">
        <v>84</v>
      </c>
      <c r="D91" s="42" t="str">
        <f>IF(D44&lt;27,IF(D44&gt;=1,"Onvoldoende",""),"Voldoende")</f>
        <v/>
      </c>
      <c r="E91" s="45"/>
    </row>
    <row r="92" spans="1:5" x14ac:dyDescent="0.25">
      <c r="A92" s="61"/>
      <c r="B92" s="61"/>
      <c r="C92" s="31" t="s">
        <v>85</v>
      </c>
      <c r="D92" s="42" t="str">
        <f>IF(D69&lt;36,IF(D69&gt;=1,"Onvoldoende",""),"Voldoende")</f>
        <v/>
      </c>
      <c r="E92" s="45"/>
    </row>
    <row r="93" spans="1:5" x14ac:dyDescent="0.25">
      <c r="A93" s="61"/>
      <c r="B93" s="61"/>
      <c r="C93" s="31" t="s">
        <v>86</v>
      </c>
      <c r="D93" s="42" t="str">
        <f>IF(D86&lt;22,IF(D86&gt;=1,"Onvoldoende",""),"Voldoende")</f>
        <v/>
      </c>
      <c r="E93" s="45"/>
    </row>
    <row r="94" spans="1:5" x14ac:dyDescent="0.25">
      <c r="A94" s="61"/>
      <c r="B94" s="61"/>
      <c r="C94" s="31" t="s">
        <v>8</v>
      </c>
      <c r="D94" s="43" t="str">
        <f>IF(D89&gt;=1,4.5/(150-85)*(D89-85)+5.5,"")</f>
        <v/>
      </c>
      <c r="E94" s="45"/>
    </row>
    <row r="95" spans="1:5" x14ac:dyDescent="0.25">
      <c r="A95" s="61"/>
      <c r="B95" s="61"/>
      <c r="C95" s="31"/>
      <c r="D95" s="83" t="str">
        <f>IF(AND(D90="Voldaan",D91="Voldoende",D92="Voldoende",D93="Voldoende"),D94,"VW")</f>
        <v>VW</v>
      </c>
      <c r="E95" s="45"/>
    </row>
    <row r="96" spans="1:5" ht="30" customHeight="1" x14ac:dyDescent="0.3">
      <c r="A96" s="7"/>
      <c r="B96" s="7"/>
      <c r="C96" s="15" t="s">
        <v>171</v>
      </c>
      <c r="D96" s="44" t="str">
        <f>IF(D95="VW","VW",D94)</f>
        <v>VW</v>
      </c>
      <c r="E96" s="7"/>
    </row>
  </sheetData>
  <sheetProtection sheet="1" objects="1" scenarios="1"/>
  <dataValidations count="2">
    <dataValidation type="list" allowBlank="1" showInputMessage="1" showErrorMessage="1" sqref="D28:D43 D73:D85 D48:D68" xr:uid="{CC750328-9BAA-4C95-B5DD-E30B0EDE92BD}">
      <formula1>"0,1,2,3"</formula1>
    </dataValidation>
    <dataValidation type="list" allowBlank="1" showInputMessage="1" showErrorMessage="1" sqref="D20:D24 D14:D17" xr:uid="{6C837F40-A208-43D6-BEEC-18D65D2AD20E}">
      <formula1>"JA,NEE"</formula1>
    </dataValidation>
  </dataValidations>
  <pageMargins left="0" right="0" top="0" bottom="0"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63F78-7109-46D1-8FB7-E339E849E536}">
  <dimension ref="A1:E96"/>
  <sheetViews>
    <sheetView topLeftCell="A76" workbookViewId="0">
      <selection activeCell="O13" sqref="O13"/>
    </sheetView>
  </sheetViews>
  <sheetFormatPr defaultColWidth="9.140625" defaultRowHeight="15" x14ac:dyDescent="0.25"/>
  <cols>
    <col min="1" max="1" width="1.42578125" customWidth="1"/>
    <col min="2" max="2" width="11.42578125" customWidth="1"/>
    <col min="3" max="3" width="74.85546875" customWidth="1"/>
    <col min="4" max="4" width="11.42578125" style="23" customWidth="1"/>
    <col min="5" max="5" width="1.42578125" customWidth="1"/>
  </cols>
  <sheetData>
    <row r="1" spans="1:5" x14ac:dyDescent="0.25">
      <c r="A1" s="8"/>
      <c r="B1" s="8"/>
      <c r="C1" s="8"/>
      <c r="D1" s="25"/>
      <c r="E1" s="8"/>
    </row>
    <row r="2" spans="1:5" x14ac:dyDescent="0.25">
      <c r="A2" s="8"/>
      <c r="B2" s="8"/>
      <c r="C2" s="8"/>
      <c r="D2" s="25"/>
      <c r="E2" s="8"/>
    </row>
    <row r="3" spans="1:5" x14ac:dyDescent="0.25">
      <c r="A3" s="8"/>
      <c r="B3" s="8"/>
      <c r="C3" s="8"/>
      <c r="D3" s="25"/>
      <c r="E3" s="8"/>
    </row>
    <row r="4" spans="1:5" x14ac:dyDescent="0.25">
      <c r="A4" s="8"/>
      <c r="B4" s="8"/>
      <c r="C4" s="8"/>
      <c r="D4" s="25"/>
      <c r="E4" s="8"/>
    </row>
    <row r="5" spans="1:5" x14ac:dyDescent="0.25">
      <c r="A5" s="8"/>
      <c r="B5" s="8"/>
      <c r="C5" s="8"/>
      <c r="D5" s="25"/>
      <c r="E5" s="8"/>
    </row>
    <row r="6" spans="1:5" ht="18.75" x14ac:dyDescent="0.3">
      <c r="A6" s="8"/>
      <c r="B6" s="8"/>
      <c r="C6" s="9" t="s">
        <v>187</v>
      </c>
      <c r="D6" s="25"/>
      <c r="E6" s="8"/>
    </row>
    <row r="7" spans="1:5" ht="18.75" x14ac:dyDescent="0.3">
      <c r="A7" s="8"/>
      <c r="B7" s="8"/>
      <c r="C7" s="10"/>
      <c r="D7" s="25"/>
      <c r="E7" s="8"/>
    </row>
    <row r="8" spans="1:5" x14ac:dyDescent="0.25">
      <c r="A8" s="8"/>
      <c r="B8" s="76" t="s">
        <v>147</v>
      </c>
      <c r="C8" s="77"/>
      <c r="D8" s="25"/>
      <c r="E8" s="8"/>
    </row>
    <row r="9" spans="1:5" x14ac:dyDescent="0.25">
      <c r="A9" s="8"/>
      <c r="B9" s="76" t="s">
        <v>0</v>
      </c>
      <c r="C9" s="77"/>
      <c r="D9" s="25"/>
      <c r="E9" s="8"/>
    </row>
    <row r="10" spans="1:5" x14ac:dyDescent="0.25">
      <c r="A10" s="8"/>
      <c r="B10" s="76" t="s">
        <v>176</v>
      </c>
      <c r="C10" s="77"/>
      <c r="D10" s="25"/>
      <c r="E10" s="8"/>
    </row>
    <row r="11" spans="1:5" x14ac:dyDescent="0.25">
      <c r="A11" s="8"/>
      <c r="B11" s="8"/>
      <c r="C11" s="8"/>
      <c r="D11" s="25"/>
      <c r="E11" s="8"/>
    </row>
    <row r="12" spans="1:5" s="29" customFormat="1" ht="18.75" x14ac:dyDescent="0.3">
      <c r="A12" s="28"/>
      <c r="B12" s="28"/>
      <c r="C12" s="46" t="s">
        <v>149</v>
      </c>
      <c r="D12" s="52"/>
      <c r="E12" s="28"/>
    </row>
    <row r="13" spans="1:5" x14ac:dyDescent="0.25">
      <c r="C13" s="16" t="s">
        <v>150</v>
      </c>
      <c r="D13" s="22" t="s">
        <v>168</v>
      </c>
    </row>
    <row r="14" spans="1:5" x14ac:dyDescent="0.25">
      <c r="C14" s="2" t="s">
        <v>178</v>
      </c>
      <c r="D14" s="47"/>
    </row>
    <row r="15" spans="1:5" x14ac:dyDescent="0.25">
      <c r="C15" s="2" t="s">
        <v>151</v>
      </c>
      <c r="D15" s="47"/>
    </row>
    <row r="16" spans="1:5" ht="45" x14ac:dyDescent="0.25">
      <c r="C16" s="2" t="s">
        <v>152</v>
      </c>
      <c r="D16" s="47"/>
    </row>
    <row r="17" spans="1:5" ht="30" x14ac:dyDescent="0.25">
      <c r="C17" s="2" t="s">
        <v>153</v>
      </c>
      <c r="D17" s="47"/>
    </row>
    <row r="18" spans="1:5" x14ac:dyDescent="0.25">
      <c r="A18" s="8"/>
      <c r="B18" s="8"/>
      <c r="C18" s="24"/>
      <c r="D18" s="25"/>
      <c r="E18" s="8"/>
    </row>
    <row r="19" spans="1:5" x14ac:dyDescent="0.25">
      <c r="C19" s="16" t="s">
        <v>154</v>
      </c>
      <c r="D19" s="22" t="s">
        <v>168</v>
      </c>
    </row>
    <row r="20" spans="1:5" x14ac:dyDescent="0.25">
      <c r="C20" s="2" t="s">
        <v>155</v>
      </c>
      <c r="D20" s="47"/>
    </row>
    <row r="21" spans="1:5" x14ac:dyDescent="0.25">
      <c r="C21" s="2" t="s">
        <v>160</v>
      </c>
      <c r="D21" s="47"/>
    </row>
    <row r="22" spans="1:5" x14ac:dyDescent="0.25">
      <c r="C22" s="2" t="s">
        <v>156</v>
      </c>
      <c r="D22" s="47"/>
    </row>
    <row r="23" spans="1:5" ht="30" x14ac:dyDescent="0.25">
      <c r="C23" s="2" t="s">
        <v>157</v>
      </c>
      <c r="D23" s="47"/>
    </row>
    <row r="24" spans="1:5" x14ac:dyDescent="0.25">
      <c r="C24" t="s">
        <v>158</v>
      </c>
      <c r="D24" s="47"/>
    </row>
    <row r="25" spans="1:5" x14ac:dyDescent="0.25">
      <c r="A25" s="8"/>
      <c r="B25" s="8"/>
      <c r="C25" s="54" t="s">
        <v>170</v>
      </c>
      <c r="D25" s="45" t="str">
        <f>IF(AND(D14="JA",D15="JA",D16="JA",D17="JA",D20="JA",D21="JA",D22="JA",D23="JA",D24="JA"),"Voldaan","Niet voldaan")</f>
        <v>Niet voldaan</v>
      </c>
      <c r="E25" s="8"/>
    </row>
    <row r="26" spans="1:5" s="29" customFormat="1" ht="18.75" x14ac:dyDescent="0.3">
      <c r="A26" s="28"/>
      <c r="B26" s="28"/>
      <c r="C26" s="46" t="s">
        <v>4</v>
      </c>
      <c r="D26" s="52"/>
      <c r="E26" s="28"/>
    </row>
    <row r="27" spans="1:5" s="1" customFormat="1" x14ac:dyDescent="0.25">
      <c r="B27" s="1" t="s">
        <v>1</v>
      </c>
      <c r="C27" s="1" t="s">
        <v>5</v>
      </c>
      <c r="D27" s="22" t="s">
        <v>6</v>
      </c>
    </row>
    <row r="28" spans="1:5" ht="30" x14ac:dyDescent="0.25">
      <c r="B28" s="4" t="s">
        <v>2</v>
      </c>
      <c r="C28" s="2" t="s">
        <v>7</v>
      </c>
      <c r="D28" s="48"/>
      <c r="E28" s="3"/>
    </row>
    <row r="29" spans="1:5" x14ac:dyDescent="0.25">
      <c r="B29" s="4" t="s">
        <v>2</v>
      </c>
      <c r="C29" s="2" t="s">
        <v>10</v>
      </c>
      <c r="D29" s="48"/>
    </row>
    <row r="30" spans="1:5" x14ac:dyDescent="0.25">
      <c r="B30" s="4" t="s">
        <v>2</v>
      </c>
      <c r="C30" s="2" t="s">
        <v>11</v>
      </c>
      <c r="D30" s="48"/>
    </row>
    <row r="31" spans="1:5" x14ac:dyDescent="0.25">
      <c r="B31" s="4" t="s">
        <v>2</v>
      </c>
      <c r="C31" s="2" t="s">
        <v>12</v>
      </c>
      <c r="D31" s="48"/>
    </row>
    <row r="32" spans="1:5" ht="30" x14ac:dyDescent="0.25">
      <c r="B32" s="4" t="s">
        <v>2</v>
      </c>
      <c r="C32" s="2" t="s">
        <v>13</v>
      </c>
      <c r="D32" s="48"/>
    </row>
    <row r="33" spans="1:5" x14ac:dyDescent="0.25">
      <c r="B33" s="4" t="s">
        <v>41</v>
      </c>
      <c r="C33" s="2" t="s">
        <v>42</v>
      </c>
      <c r="D33" s="48"/>
    </row>
    <row r="34" spans="1:5" x14ac:dyDescent="0.25">
      <c r="B34" s="4" t="s">
        <v>41</v>
      </c>
      <c r="C34" s="2" t="s">
        <v>43</v>
      </c>
      <c r="D34" s="48"/>
    </row>
    <row r="35" spans="1:5" x14ac:dyDescent="0.25">
      <c r="B35" s="4" t="s">
        <v>41</v>
      </c>
      <c r="C35" s="2" t="s">
        <v>44</v>
      </c>
      <c r="D35" s="48"/>
    </row>
    <row r="36" spans="1:5" ht="30" x14ac:dyDescent="0.25">
      <c r="B36" s="4" t="s">
        <v>46</v>
      </c>
      <c r="C36" s="2" t="s">
        <v>45</v>
      </c>
      <c r="D36" s="48"/>
    </row>
    <row r="37" spans="1:5" ht="30" x14ac:dyDescent="0.25">
      <c r="B37" s="4" t="s">
        <v>3</v>
      </c>
      <c r="C37" s="2" t="s">
        <v>14</v>
      </c>
      <c r="D37" s="48"/>
    </row>
    <row r="38" spans="1:5" ht="30" x14ac:dyDescent="0.25">
      <c r="B38" s="4" t="s">
        <v>3</v>
      </c>
      <c r="C38" s="2" t="s">
        <v>15</v>
      </c>
      <c r="D38" s="48"/>
    </row>
    <row r="39" spans="1:5" x14ac:dyDescent="0.25">
      <c r="B39" s="4" t="s">
        <v>47</v>
      </c>
      <c r="C39" s="2" t="s">
        <v>48</v>
      </c>
      <c r="D39" s="48"/>
    </row>
    <row r="40" spans="1:5" ht="30" x14ac:dyDescent="0.25">
      <c r="B40" s="4" t="s">
        <v>47</v>
      </c>
      <c r="C40" s="2" t="s">
        <v>49</v>
      </c>
      <c r="D40" s="48"/>
    </row>
    <row r="41" spans="1:5" ht="30" x14ac:dyDescent="0.25">
      <c r="B41" s="4" t="s">
        <v>47</v>
      </c>
      <c r="C41" s="2" t="s">
        <v>50</v>
      </c>
      <c r="D41" s="48"/>
    </row>
    <row r="42" spans="1:5" ht="30" x14ac:dyDescent="0.25">
      <c r="B42" s="4" t="s">
        <v>47</v>
      </c>
      <c r="C42" s="2" t="s">
        <v>51</v>
      </c>
      <c r="D42" s="48"/>
    </row>
    <row r="43" spans="1:5" ht="30" x14ac:dyDescent="0.25">
      <c r="B43" s="4" t="s">
        <v>47</v>
      </c>
      <c r="C43" s="2" t="s">
        <v>52</v>
      </c>
      <c r="D43" s="48"/>
    </row>
    <row r="44" spans="1:5" s="55" customFormat="1" ht="12.75" x14ac:dyDescent="0.2">
      <c r="A44" s="45"/>
      <c r="B44" s="45"/>
      <c r="C44" s="45" t="s">
        <v>169</v>
      </c>
      <c r="D44" s="42">
        <f>SUM(D28:D43)</f>
        <v>0</v>
      </c>
      <c r="E44" s="45"/>
    </row>
    <row r="45" spans="1:5" s="56" customFormat="1" ht="12.75" x14ac:dyDescent="0.2">
      <c r="A45" s="53"/>
      <c r="B45" s="53"/>
      <c r="C45" s="45" t="s">
        <v>170</v>
      </c>
      <c r="D45" s="45" t="str">
        <f>IF(D44&lt;32,IF(D44&gt;=1,"Onvoldoende",""),"Voldoende")</f>
        <v/>
      </c>
      <c r="E45" s="53"/>
    </row>
    <row r="46" spans="1:5" s="27" customFormat="1" ht="18.75" x14ac:dyDescent="0.3">
      <c r="A46" s="26"/>
      <c r="B46" s="26"/>
      <c r="C46" s="46" t="s">
        <v>9</v>
      </c>
      <c r="D46" s="50"/>
      <c r="E46" s="26"/>
    </row>
    <row r="47" spans="1:5" s="1" customFormat="1" x14ac:dyDescent="0.25">
      <c r="B47" s="1" t="s">
        <v>1</v>
      </c>
      <c r="C47" s="1" t="s">
        <v>5</v>
      </c>
      <c r="D47" s="22" t="s">
        <v>6</v>
      </c>
    </row>
    <row r="48" spans="1:5" x14ac:dyDescent="0.25">
      <c r="B48" s="6" t="s">
        <v>16</v>
      </c>
      <c r="C48" s="2" t="s">
        <v>21</v>
      </c>
      <c r="D48" s="48"/>
    </row>
    <row r="49" spans="2:4" ht="30" x14ac:dyDescent="0.25">
      <c r="B49" s="6" t="s">
        <v>53</v>
      </c>
      <c r="C49" s="2" t="s">
        <v>54</v>
      </c>
      <c r="D49" s="48"/>
    </row>
    <row r="50" spans="2:4" x14ac:dyDescent="0.25">
      <c r="B50" s="6" t="s">
        <v>17</v>
      </c>
      <c r="C50" s="2" t="s">
        <v>22</v>
      </c>
      <c r="D50" s="48"/>
    </row>
    <row r="51" spans="2:4" x14ac:dyDescent="0.25">
      <c r="B51" s="6" t="s">
        <v>55</v>
      </c>
      <c r="C51" s="2" t="s">
        <v>56</v>
      </c>
      <c r="D51" s="48"/>
    </row>
    <row r="52" spans="2:4" x14ac:dyDescent="0.25">
      <c r="B52" s="6" t="s">
        <v>18</v>
      </c>
      <c r="C52" s="2" t="s">
        <v>23</v>
      </c>
      <c r="D52" s="48"/>
    </row>
    <row r="53" spans="2:4" ht="30" x14ac:dyDescent="0.25">
      <c r="B53" s="6" t="s">
        <v>18</v>
      </c>
      <c r="C53" s="2" t="s">
        <v>24</v>
      </c>
      <c r="D53" s="48"/>
    </row>
    <row r="54" spans="2:4" x14ac:dyDescent="0.25">
      <c r="B54" s="6" t="s">
        <v>57</v>
      </c>
      <c r="C54" s="2" t="s">
        <v>58</v>
      </c>
      <c r="D54" s="48"/>
    </row>
    <row r="55" spans="2:4" ht="30" x14ac:dyDescent="0.25">
      <c r="B55" s="6" t="s">
        <v>162</v>
      </c>
      <c r="C55" s="2" t="s">
        <v>25</v>
      </c>
      <c r="D55" s="48"/>
    </row>
    <row r="56" spans="2:4" ht="30" x14ac:dyDescent="0.25">
      <c r="B56" s="6" t="s">
        <v>101</v>
      </c>
      <c r="C56" s="2" t="s">
        <v>102</v>
      </c>
      <c r="D56" s="48"/>
    </row>
    <row r="57" spans="2:4" ht="30" x14ac:dyDescent="0.25">
      <c r="B57" s="6" t="s">
        <v>101</v>
      </c>
      <c r="C57" s="2" t="s">
        <v>103</v>
      </c>
      <c r="D57" s="48"/>
    </row>
    <row r="58" spans="2:4" x14ac:dyDescent="0.25">
      <c r="B58" s="6" t="s">
        <v>20</v>
      </c>
      <c r="C58" s="2" t="s">
        <v>26</v>
      </c>
      <c r="D58" s="48"/>
    </row>
    <row r="59" spans="2:4" x14ac:dyDescent="0.25">
      <c r="B59" s="6" t="s">
        <v>20</v>
      </c>
      <c r="C59" s="2" t="s">
        <v>27</v>
      </c>
      <c r="D59" s="48"/>
    </row>
    <row r="60" spans="2:4" x14ac:dyDescent="0.25">
      <c r="B60" s="6" t="s">
        <v>20</v>
      </c>
      <c r="C60" s="2" t="s">
        <v>28</v>
      </c>
      <c r="D60" s="48"/>
    </row>
    <row r="61" spans="2:4" x14ac:dyDescent="0.25">
      <c r="B61" s="6" t="s">
        <v>59</v>
      </c>
      <c r="C61" s="2" t="s">
        <v>60</v>
      </c>
      <c r="D61" s="48"/>
    </row>
    <row r="62" spans="2:4" x14ac:dyDescent="0.25">
      <c r="B62" s="6" t="s">
        <v>59</v>
      </c>
      <c r="C62" s="2" t="s">
        <v>61</v>
      </c>
      <c r="D62" s="48"/>
    </row>
    <row r="63" spans="2:4" x14ac:dyDescent="0.25">
      <c r="B63" s="6" t="s">
        <v>59</v>
      </c>
      <c r="C63" s="2" t="s">
        <v>62</v>
      </c>
      <c r="D63" s="48"/>
    </row>
    <row r="64" spans="2:4" x14ac:dyDescent="0.25">
      <c r="B64" s="6" t="s">
        <v>59</v>
      </c>
      <c r="C64" s="2" t="s">
        <v>63</v>
      </c>
      <c r="D64" s="48"/>
    </row>
    <row r="65" spans="1:5" x14ac:dyDescent="0.25">
      <c r="B65" s="6" t="s">
        <v>59</v>
      </c>
      <c r="C65" s="2" t="s">
        <v>64</v>
      </c>
      <c r="D65" s="48"/>
    </row>
    <row r="66" spans="1:5" ht="30" x14ac:dyDescent="0.25">
      <c r="B66" s="6" t="s">
        <v>59</v>
      </c>
      <c r="C66" s="2" t="s">
        <v>179</v>
      </c>
      <c r="D66" s="48"/>
    </row>
    <row r="67" spans="1:5" x14ac:dyDescent="0.25">
      <c r="B67" s="6" t="s">
        <v>59</v>
      </c>
      <c r="C67" s="2" t="s">
        <v>66</v>
      </c>
      <c r="D67" s="48"/>
    </row>
    <row r="68" spans="1:5" x14ac:dyDescent="0.25">
      <c r="B68" s="6" t="s">
        <v>59</v>
      </c>
      <c r="C68" s="2" t="s">
        <v>67</v>
      </c>
      <c r="D68" s="48"/>
    </row>
    <row r="69" spans="1:5" s="55" customFormat="1" ht="12.75" x14ac:dyDescent="0.2">
      <c r="A69" s="45"/>
      <c r="B69" s="45"/>
      <c r="C69" s="45" t="s">
        <v>169</v>
      </c>
      <c r="D69" s="42">
        <f>SUM(D48:D68)</f>
        <v>0</v>
      </c>
      <c r="E69" s="45"/>
    </row>
    <row r="70" spans="1:5" s="55" customFormat="1" ht="12.75" x14ac:dyDescent="0.2">
      <c r="A70" s="45"/>
      <c r="B70" s="45"/>
      <c r="C70" s="45" t="s">
        <v>170</v>
      </c>
      <c r="D70" s="43" t="str">
        <f>IF(D69&lt;42,IF(D69&gt;=1,"Onvoldoende",""),"Voldoende")</f>
        <v/>
      </c>
      <c r="E70" s="45"/>
    </row>
    <row r="71" spans="1:5" s="29" customFormat="1" ht="18.75" x14ac:dyDescent="0.3">
      <c r="A71" s="28"/>
      <c r="B71" s="28"/>
      <c r="C71" s="46" t="s">
        <v>29</v>
      </c>
      <c r="D71" s="51"/>
      <c r="E71" s="28"/>
    </row>
    <row r="72" spans="1:5" s="1" customFormat="1" x14ac:dyDescent="0.25">
      <c r="B72" s="1" t="s">
        <v>1</v>
      </c>
      <c r="C72" s="1" t="s">
        <v>5</v>
      </c>
      <c r="D72" s="22" t="s">
        <v>6</v>
      </c>
    </row>
    <row r="73" spans="1:5" ht="30" x14ac:dyDescent="0.25">
      <c r="B73" s="6" t="s">
        <v>30</v>
      </c>
      <c r="C73" s="2" t="s">
        <v>32</v>
      </c>
      <c r="D73" s="48"/>
    </row>
    <row r="74" spans="1:5" ht="30" x14ac:dyDescent="0.25">
      <c r="B74" s="6" t="s">
        <v>30</v>
      </c>
      <c r="C74" s="2" t="s">
        <v>68</v>
      </c>
      <c r="D74" s="48"/>
    </row>
    <row r="75" spans="1:5" ht="30" x14ac:dyDescent="0.25">
      <c r="B75" s="6" t="s">
        <v>30</v>
      </c>
      <c r="C75" s="2" t="s">
        <v>69</v>
      </c>
      <c r="D75" s="48"/>
    </row>
    <row r="76" spans="1:5" x14ac:dyDescent="0.25">
      <c r="B76" s="6" t="s">
        <v>30</v>
      </c>
      <c r="C76" s="2" t="s">
        <v>70</v>
      </c>
      <c r="D76" s="48"/>
    </row>
    <row r="77" spans="1:5" ht="30" x14ac:dyDescent="0.25">
      <c r="B77" s="6" t="s">
        <v>30</v>
      </c>
      <c r="C77" s="2" t="s">
        <v>71</v>
      </c>
      <c r="D77" s="48"/>
    </row>
    <row r="78" spans="1:5" ht="30" x14ac:dyDescent="0.25">
      <c r="B78" s="6" t="s">
        <v>72</v>
      </c>
      <c r="C78" s="2" t="s">
        <v>73</v>
      </c>
      <c r="D78" s="48"/>
    </row>
    <row r="79" spans="1:5" ht="30" x14ac:dyDescent="0.25">
      <c r="B79" s="6" t="s">
        <v>74</v>
      </c>
      <c r="C79" s="2" t="s">
        <v>75</v>
      </c>
      <c r="D79" s="48"/>
    </row>
    <row r="80" spans="1:5" ht="45" x14ac:dyDescent="0.25">
      <c r="B80" s="6" t="s">
        <v>76</v>
      </c>
      <c r="C80" s="2" t="s">
        <v>77</v>
      </c>
      <c r="D80" s="48"/>
    </row>
    <row r="81" spans="1:5" ht="30" x14ac:dyDescent="0.25">
      <c r="B81" s="6" t="s">
        <v>74</v>
      </c>
      <c r="C81" s="2" t="s">
        <v>78</v>
      </c>
      <c r="D81" s="48"/>
    </row>
    <row r="82" spans="1:5" ht="30" x14ac:dyDescent="0.25">
      <c r="B82" s="6" t="s">
        <v>74</v>
      </c>
      <c r="C82" s="2" t="s">
        <v>79</v>
      </c>
      <c r="D82" s="48"/>
    </row>
    <row r="83" spans="1:5" ht="30" x14ac:dyDescent="0.25">
      <c r="B83" s="6" t="s">
        <v>76</v>
      </c>
      <c r="C83" s="2" t="s">
        <v>80</v>
      </c>
      <c r="D83" s="48"/>
    </row>
    <row r="84" spans="1:5" ht="30" customHeight="1" x14ac:dyDescent="0.25">
      <c r="B84" s="6" t="s">
        <v>76</v>
      </c>
      <c r="C84" s="2" t="s">
        <v>81</v>
      </c>
      <c r="D84" s="48"/>
    </row>
    <row r="85" spans="1:5" ht="30" x14ac:dyDescent="0.25">
      <c r="B85" s="6" t="s">
        <v>76</v>
      </c>
      <c r="C85" s="2" t="s">
        <v>82</v>
      </c>
      <c r="D85" s="48"/>
    </row>
    <row r="86" spans="1:5" s="1" customFormat="1" x14ac:dyDescent="0.25">
      <c r="A86" s="12"/>
      <c r="B86" s="13"/>
      <c r="C86" s="31" t="s">
        <v>169</v>
      </c>
      <c r="D86" s="60">
        <f>SUM(D73:D85)</f>
        <v>0</v>
      </c>
      <c r="E86" s="12"/>
    </row>
    <row r="87" spans="1:5" x14ac:dyDescent="0.25">
      <c r="A87" s="8"/>
      <c r="B87" s="8"/>
      <c r="C87" s="31" t="s">
        <v>170</v>
      </c>
      <c r="D87" s="60" t="str">
        <f>IF(D86&lt;24,IF(D86&gt;=1,"Onvoldoende",""),"Voldoende")</f>
        <v/>
      </c>
      <c r="E87" s="8"/>
    </row>
    <row r="88" spans="1:5" ht="30" customHeight="1" x14ac:dyDescent="0.25">
      <c r="A88" s="7"/>
      <c r="B88" s="7"/>
      <c r="C88" s="32"/>
      <c r="D88" s="62"/>
      <c r="E88" s="7"/>
    </row>
    <row r="89" spans="1:5" x14ac:dyDescent="0.25">
      <c r="A89" s="58"/>
      <c r="B89" s="58"/>
      <c r="C89" s="31" t="s">
        <v>144</v>
      </c>
      <c r="D89" s="42">
        <f>SUM(D44+D69+D86)</f>
        <v>0</v>
      </c>
      <c r="E89" s="58"/>
    </row>
    <row r="90" spans="1:5" x14ac:dyDescent="0.25">
      <c r="A90" s="58"/>
      <c r="B90" s="58"/>
      <c r="C90" s="31" t="s">
        <v>159</v>
      </c>
      <c r="D90" s="42" t="str">
        <f>IF(AND(D14="JA",D15="JA",D16="JA",D17="JA",D20="JA",D21="JA",D22="JA",D23="JA",D24="JA"),"Voldaan","Niet voldaan")</f>
        <v>Niet voldaan</v>
      </c>
      <c r="E90" s="58"/>
    </row>
    <row r="91" spans="1:5" x14ac:dyDescent="0.25">
      <c r="A91" s="58"/>
      <c r="B91" s="58"/>
      <c r="C91" s="31" t="s">
        <v>84</v>
      </c>
      <c r="D91" s="42" t="str">
        <f>IF(D44&lt;32,IF(D44&gt;=1,"Onvoldoende",""),"Voldoende")</f>
        <v/>
      </c>
      <c r="E91" s="58"/>
    </row>
    <row r="92" spans="1:5" x14ac:dyDescent="0.25">
      <c r="A92" s="58"/>
      <c r="B92" s="58"/>
      <c r="C92" s="31" t="s">
        <v>85</v>
      </c>
      <c r="D92" s="42" t="str">
        <f>IF(D69&lt;42,IF(D69&gt;=1,"Onvoldoende",""),"Voldoende")</f>
        <v/>
      </c>
      <c r="E92" s="58"/>
    </row>
    <row r="93" spans="1:5" x14ac:dyDescent="0.25">
      <c r="A93" s="58"/>
      <c r="B93" s="58"/>
      <c r="C93" s="31" t="s">
        <v>86</v>
      </c>
      <c r="D93" s="42" t="str">
        <f>IF(D86&lt;24,IF(D86&gt;=1,"Onvoldoende",""),"Voldoende")</f>
        <v/>
      </c>
      <c r="E93" s="58"/>
    </row>
    <row r="94" spans="1:5" x14ac:dyDescent="0.25">
      <c r="A94" s="58"/>
      <c r="B94" s="58"/>
      <c r="C94" s="31" t="s">
        <v>8</v>
      </c>
      <c r="D94" s="43" t="str">
        <f>IF(D89&gt;=1,4.5/(150-98)*(D89-98)+5.5,"")</f>
        <v/>
      </c>
      <c r="E94" s="58"/>
    </row>
    <row r="95" spans="1:5" x14ac:dyDescent="0.25">
      <c r="A95" s="58"/>
      <c r="B95" s="58"/>
      <c r="C95" s="31"/>
      <c r="D95" s="83" t="str">
        <f>IF(AND(D90="Voldaan",D91="Voldoende",D92="Voldoende",D93="Voldoende"),D94,"VW")</f>
        <v>VW</v>
      </c>
      <c r="E95" s="58"/>
    </row>
    <row r="96" spans="1:5" ht="30" customHeight="1" x14ac:dyDescent="0.3">
      <c r="A96" s="7"/>
      <c r="B96" s="7"/>
      <c r="C96" s="15" t="s">
        <v>171</v>
      </c>
      <c r="D96" s="44" t="str">
        <f>IF(D95="VW","VW",D94)</f>
        <v>VW</v>
      </c>
      <c r="E96" s="7"/>
    </row>
  </sheetData>
  <sheetProtection sheet="1" objects="1" scenarios="1"/>
  <dataValidations count="2">
    <dataValidation type="list" allowBlank="1" showInputMessage="1" showErrorMessage="1" sqref="D28:D43 D73:D85 D48:D68" xr:uid="{9BF28718-27B9-4081-8112-6B3F333A6BA7}">
      <formula1>"0,1,2,3"</formula1>
    </dataValidation>
    <dataValidation type="list" allowBlank="1" showInputMessage="1" showErrorMessage="1" sqref="D20:D24 D14:D17" xr:uid="{8B5599D4-A89D-4841-AFAA-653B1333693C}">
      <formula1>"JA,NEE"</formula1>
    </dataValidation>
  </dataValidations>
  <pageMargins left="0" right="0" top="0" bottom="0"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4FAEE-0CF6-4093-8A7F-30E1EC9560D7}">
  <dimension ref="A1:E106"/>
  <sheetViews>
    <sheetView workbookViewId="0">
      <selection activeCell="C8" sqref="C8"/>
    </sheetView>
  </sheetViews>
  <sheetFormatPr defaultColWidth="9.140625" defaultRowHeight="15" x14ac:dyDescent="0.25"/>
  <cols>
    <col min="1" max="1" width="1.42578125" customWidth="1"/>
    <col min="2" max="2" width="11.42578125" customWidth="1"/>
    <col min="3" max="3" width="74.85546875" style="2" customWidth="1"/>
    <col min="4" max="4" width="11.42578125" customWidth="1"/>
    <col min="5" max="5" width="1.42578125" customWidth="1"/>
  </cols>
  <sheetData>
    <row r="1" spans="1:5" x14ac:dyDescent="0.25">
      <c r="A1" s="8"/>
      <c r="B1" s="8"/>
      <c r="C1" s="24"/>
      <c r="D1" s="8"/>
      <c r="E1" s="8"/>
    </row>
    <row r="2" spans="1:5" x14ac:dyDescent="0.25">
      <c r="A2" s="8"/>
      <c r="B2" s="8"/>
      <c r="C2" s="24"/>
      <c r="D2" s="8"/>
      <c r="E2" s="8"/>
    </row>
    <row r="3" spans="1:5" x14ac:dyDescent="0.25">
      <c r="A3" s="8"/>
      <c r="B3" s="8"/>
      <c r="C3" s="24"/>
      <c r="D3" s="8"/>
      <c r="E3" s="8"/>
    </row>
    <row r="4" spans="1:5" x14ac:dyDescent="0.25">
      <c r="A4" s="8"/>
      <c r="B4" s="8"/>
      <c r="C4" s="24"/>
      <c r="D4" s="8"/>
      <c r="E4" s="8"/>
    </row>
    <row r="5" spans="1:5" x14ac:dyDescent="0.25">
      <c r="A5" s="8"/>
      <c r="B5" s="8"/>
      <c r="C5" s="24"/>
      <c r="D5" s="8"/>
      <c r="E5" s="8"/>
    </row>
    <row r="6" spans="1:5" ht="18.75" x14ac:dyDescent="0.3">
      <c r="A6" s="8"/>
      <c r="B6" s="8"/>
      <c r="C6" s="70" t="s">
        <v>188</v>
      </c>
      <c r="D6" s="8"/>
      <c r="E6" s="8"/>
    </row>
    <row r="7" spans="1:5" ht="18.75" x14ac:dyDescent="0.3">
      <c r="A7" s="8"/>
      <c r="B7" s="8"/>
      <c r="C7" s="71"/>
      <c r="D7" s="8"/>
      <c r="E7" s="8"/>
    </row>
    <row r="8" spans="1:5" x14ac:dyDescent="0.25">
      <c r="A8" s="8"/>
      <c r="B8" s="76" t="s">
        <v>147</v>
      </c>
      <c r="C8" s="80"/>
      <c r="D8" s="8"/>
      <c r="E8" s="8"/>
    </row>
    <row r="9" spans="1:5" x14ac:dyDescent="0.25">
      <c r="A9" s="8"/>
      <c r="B9" s="76" t="s">
        <v>0</v>
      </c>
      <c r="C9" s="80"/>
      <c r="D9" s="8"/>
      <c r="E9" s="8"/>
    </row>
    <row r="10" spans="1:5" x14ac:dyDescent="0.25">
      <c r="A10" s="8"/>
      <c r="B10" s="76" t="s">
        <v>176</v>
      </c>
      <c r="C10" s="80"/>
      <c r="D10" s="8"/>
      <c r="E10" s="8"/>
    </row>
    <row r="11" spans="1:5" ht="15" customHeight="1" x14ac:dyDescent="0.25">
      <c r="A11" s="8"/>
      <c r="B11" s="11"/>
      <c r="C11" s="72"/>
      <c r="D11" s="8"/>
      <c r="E11" s="8"/>
    </row>
    <row r="12" spans="1:5" s="29" customFormat="1" ht="18.75" x14ac:dyDescent="0.3">
      <c r="A12" s="28"/>
      <c r="B12" s="28"/>
      <c r="C12" s="73" t="s">
        <v>149</v>
      </c>
      <c r="D12" s="28"/>
      <c r="E12" s="28"/>
    </row>
    <row r="13" spans="1:5" x14ac:dyDescent="0.25">
      <c r="C13" s="16" t="s">
        <v>150</v>
      </c>
      <c r="D13" s="22" t="s">
        <v>168</v>
      </c>
    </row>
    <row r="14" spans="1:5" x14ac:dyDescent="0.25">
      <c r="C14" s="2" t="s">
        <v>178</v>
      </c>
      <c r="D14" s="47"/>
    </row>
    <row r="15" spans="1:5" x14ac:dyDescent="0.25">
      <c r="C15" s="2" t="s">
        <v>151</v>
      </c>
      <c r="D15" s="47"/>
    </row>
    <row r="16" spans="1:5" ht="45" x14ac:dyDescent="0.25">
      <c r="C16" s="2" t="s">
        <v>152</v>
      </c>
      <c r="D16" s="47"/>
    </row>
    <row r="17" spans="1:5" ht="30" x14ac:dyDescent="0.25">
      <c r="C17" s="2" t="s">
        <v>153</v>
      </c>
      <c r="D17" s="47"/>
    </row>
    <row r="18" spans="1:5" x14ac:dyDescent="0.25">
      <c r="A18" s="8"/>
      <c r="B18" s="8"/>
      <c r="C18" s="24"/>
      <c r="D18" s="25"/>
      <c r="E18" s="8"/>
    </row>
    <row r="19" spans="1:5" x14ac:dyDescent="0.25">
      <c r="C19" s="16" t="s">
        <v>154</v>
      </c>
      <c r="D19" s="22" t="s">
        <v>168</v>
      </c>
    </row>
    <row r="20" spans="1:5" x14ac:dyDescent="0.25">
      <c r="C20" s="2" t="s">
        <v>155</v>
      </c>
      <c r="D20" s="47"/>
    </row>
    <row r="21" spans="1:5" x14ac:dyDescent="0.25">
      <c r="C21" s="2" t="s">
        <v>160</v>
      </c>
      <c r="D21" s="47"/>
    </row>
    <row r="22" spans="1:5" x14ac:dyDescent="0.25">
      <c r="C22" s="2" t="s">
        <v>156</v>
      </c>
      <c r="D22" s="47"/>
    </row>
    <row r="23" spans="1:5" ht="30" x14ac:dyDescent="0.25">
      <c r="C23" s="2" t="s">
        <v>157</v>
      </c>
      <c r="D23" s="47"/>
    </row>
    <row r="24" spans="1:5" x14ac:dyDescent="0.25">
      <c r="C24" t="s">
        <v>158</v>
      </c>
      <c r="D24" s="47"/>
    </row>
    <row r="25" spans="1:5" x14ac:dyDescent="0.25">
      <c r="A25" s="8"/>
      <c r="B25" s="8"/>
      <c r="C25" s="54" t="s">
        <v>170</v>
      </c>
      <c r="D25" s="45" t="str">
        <f>IF(AND(D14="JA",D15="JA",D16="JA",D17="JA",D20="JA",D21="JA",D22="JA",D23="JA",D24="JA"),"Voldaan","Niet voldaan")</f>
        <v>Niet voldaan</v>
      </c>
      <c r="E25" s="8"/>
    </row>
    <row r="26" spans="1:5" s="29" customFormat="1" ht="18.75" x14ac:dyDescent="0.3">
      <c r="A26" s="28"/>
      <c r="B26" s="28"/>
      <c r="C26" s="73" t="s">
        <v>4</v>
      </c>
      <c r="D26" s="28"/>
      <c r="E26" s="28"/>
    </row>
    <row r="27" spans="1:5" s="1" customFormat="1" x14ac:dyDescent="0.25">
      <c r="B27" s="1" t="s">
        <v>1</v>
      </c>
      <c r="C27" s="16" t="s">
        <v>5</v>
      </c>
      <c r="D27" s="22" t="s">
        <v>6</v>
      </c>
    </row>
    <row r="28" spans="1:5" ht="30" x14ac:dyDescent="0.25">
      <c r="B28" s="4" t="s">
        <v>2</v>
      </c>
      <c r="C28" s="2" t="s">
        <v>7</v>
      </c>
      <c r="D28" s="48"/>
      <c r="E28" s="3"/>
    </row>
    <row r="29" spans="1:5" x14ac:dyDescent="0.25">
      <c r="B29" s="4" t="s">
        <v>2</v>
      </c>
      <c r="C29" s="2" t="s">
        <v>10</v>
      </c>
      <c r="D29" s="81"/>
    </row>
    <row r="30" spans="1:5" x14ac:dyDescent="0.25">
      <c r="B30" s="4" t="s">
        <v>2</v>
      </c>
      <c r="C30" s="2" t="s">
        <v>11</v>
      </c>
      <c r="D30" s="81"/>
    </row>
    <row r="31" spans="1:5" x14ac:dyDescent="0.25">
      <c r="B31" s="4" t="s">
        <v>2</v>
      </c>
      <c r="C31" s="2" t="s">
        <v>12</v>
      </c>
      <c r="D31" s="81"/>
    </row>
    <row r="32" spans="1:5" ht="30" x14ac:dyDescent="0.25">
      <c r="B32" s="4" t="s">
        <v>2</v>
      </c>
      <c r="C32" s="2" t="s">
        <v>13</v>
      </c>
      <c r="D32" s="81"/>
    </row>
    <row r="33" spans="2:4" x14ac:dyDescent="0.25">
      <c r="B33" s="4" t="s">
        <v>41</v>
      </c>
      <c r="C33" s="2" t="s">
        <v>42</v>
      </c>
      <c r="D33" s="81"/>
    </row>
    <row r="34" spans="2:4" x14ac:dyDescent="0.25">
      <c r="B34" s="4" t="s">
        <v>41</v>
      </c>
      <c r="C34" s="2" t="s">
        <v>43</v>
      </c>
      <c r="D34" s="81"/>
    </row>
    <row r="35" spans="2:4" x14ac:dyDescent="0.25">
      <c r="B35" s="4" t="s">
        <v>41</v>
      </c>
      <c r="C35" s="2" t="s">
        <v>44</v>
      </c>
      <c r="D35" s="81"/>
    </row>
    <row r="36" spans="2:4" x14ac:dyDescent="0.25">
      <c r="B36" s="4" t="s">
        <v>89</v>
      </c>
      <c r="C36" s="2" t="s">
        <v>90</v>
      </c>
      <c r="D36" s="81"/>
    </row>
    <row r="37" spans="2:4" x14ac:dyDescent="0.25">
      <c r="B37" s="4" t="s">
        <v>89</v>
      </c>
      <c r="C37" s="2" t="s">
        <v>91</v>
      </c>
      <c r="D37" s="81"/>
    </row>
    <row r="38" spans="2:4" ht="30" x14ac:dyDescent="0.25">
      <c r="B38" s="4" t="s">
        <v>46</v>
      </c>
      <c r="C38" s="2" t="s">
        <v>45</v>
      </c>
      <c r="D38" s="81"/>
    </row>
    <row r="39" spans="2:4" ht="30" x14ac:dyDescent="0.25">
      <c r="B39" s="4" t="s">
        <v>3</v>
      </c>
      <c r="C39" s="2" t="s">
        <v>14</v>
      </c>
      <c r="D39" s="81"/>
    </row>
    <row r="40" spans="2:4" ht="30" x14ac:dyDescent="0.25">
      <c r="B40" s="4" t="s">
        <v>3</v>
      </c>
      <c r="C40" s="2" t="s">
        <v>15</v>
      </c>
      <c r="D40" s="81"/>
    </row>
    <row r="41" spans="2:4" x14ac:dyDescent="0.25">
      <c r="B41" s="4" t="s">
        <v>47</v>
      </c>
      <c r="C41" s="2" t="s">
        <v>48</v>
      </c>
      <c r="D41" s="81"/>
    </row>
    <row r="42" spans="2:4" ht="30" x14ac:dyDescent="0.25">
      <c r="B42" s="4" t="s">
        <v>47</v>
      </c>
      <c r="C42" s="2" t="s">
        <v>49</v>
      </c>
      <c r="D42" s="81"/>
    </row>
    <row r="43" spans="2:4" ht="30" x14ac:dyDescent="0.25">
      <c r="B43" s="4" t="s">
        <v>47</v>
      </c>
      <c r="C43" s="2" t="s">
        <v>50</v>
      </c>
      <c r="D43" s="81"/>
    </row>
    <row r="44" spans="2:4" ht="30" x14ac:dyDescent="0.25">
      <c r="B44" s="4" t="s">
        <v>47</v>
      </c>
      <c r="C44" s="2" t="s">
        <v>51</v>
      </c>
      <c r="D44" s="81"/>
    </row>
    <row r="45" spans="2:4" ht="30" x14ac:dyDescent="0.25">
      <c r="B45" s="4" t="s">
        <v>47</v>
      </c>
      <c r="C45" s="2" t="s">
        <v>52</v>
      </c>
      <c r="D45" s="81"/>
    </row>
    <row r="46" spans="2:4" ht="30" x14ac:dyDescent="0.25">
      <c r="B46" s="4" t="s">
        <v>92</v>
      </c>
      <c r="C46" s="2" t="s">
        <v>93</v>
      </c>
      <c r="D46" s="81"/>
    </row>
    <row r="47" spans="2:4" ht="30" x14ac:dyDescent="0.25">
      <c r="B47" s="4" t="s">
        <v>92</v>
      </c>
      <c r="C47" s="2" t="s">
        <v>94</v>
      </c>
      <c r="D47" s="81"/>
    </row>
    <row r="48" spans="2:4" ht="30" x14ac:dyDescent="0.25">
      <c r="B48" s="4" t="s">
        <v>92</v>
      </c>
      <c r="C48" s="2" t="s">
        <v>95</v>
      </c>
      <c r="D48" s="81"/>
    </row>
    <row r="49" spans="1:5" s="55" customFormat="1" ht="12.75" x14ac:dyDescent="0.2">
      <c r="A49" s="45"/>
      <c r="B49" s="45"/>
      <c r="C49" s="54" t="s">
        <v>169</v>
      </c>
      <c r="D49" s="42">
        <f>SUM(D28:D48)</f>
        <v>0</v>
      </c>
      <c r="E49" s="45"/>
    </row>
    <row r="50" spans="1:5" s="55" customFormat="1" ht="12.75" x14ac:dyDescent="0.2">
      <c r="A50" s="45"/>
      <c r="B50" s="45"/>
      <c r="C50" s="54" t="s">
        <v>170</v>
      </c>
      <c r="D50" s="45" t="str">
        <f>IF(D49&lt;39,IF(D49&gt;=1,"Onvoldoende",""),"Voldoende")</f>
        <v/>
      </c>
      <c r="E50" s="45"/>
    </row>
    <row r="51" spans="1:5" s="27" customFormat="1" ht="18.75" x14ac:dyDescent="0.3">
      <c r="A51" s="26"/>
      <c r="B51" s="26"/>
      <c r="C51" s="73" t="s">
        <v>9</v>
      </c>
      <c r="D51" s="26"/>
      <c r="E51" s="26"/>
    </row>
    <row r="52" spans="1:5" s="1" customFormat="1" x14ac:dyDescent="0.25">
      <c r="B52" s="1" t="s">
        <v>1</v>
      </c>
      <c r="C52" s="16" t="s">
        <v>5</v>
      </c>
      <c r="D52" s="22" t="s">
        <v>6</v>
      </c>
    </row>
    <row r="53" spans="1:5" x14ac:dyDescent="0.25">
      <c r="B53" s="4" t="s">
        <v>16</v>
      </c>
      <c r="C53" s="5" t="s">
        <v>21</v>
      </c>
      <c r="D53" s="81"/>
    </row>
    <row r="54" spans="1:5" ht="30" x14ac:dyDescent="0.25">
      <c r="B54" s="4" t="s">
        <v>53</v>
      </c>
      <c r="C54" s="2" t="s">
        <v>54</v>
      </c>
      <c r="D54" s="81"/>
    </row>
    <row r="55" spans="1:5" x14ac:dyDescent="0.25">
      <c r="B55" s="4" t="s">
        <v>96</v>
      </c>
      <c r="C55" s="2" t="s">
        <v>97</v>
      </c>
      <c r="D55" s="81"/>
    </row>
    <row r="56" spans="1:5" x14ac:dyDescent="0.25">
      <c r="B56" s="4" t="s">
        <v>17</v>
      </c>
      <c r="C56" s="2" t="s">
        <v>22</v>
      </c>
      <c r="D56" s="81"/>
    </row>
    <row r="57" spans="1:5" x14ac:dyDescent="0.25">
      <c r="B57" s="4" t="s">
        <v>55</v>
      </c>
      <c r="C57" s="2" t="s">
        <v>56</v>
      </c>
      <c r="D57" s="81"/>
    </row>
    <row r="58" spans="1:5" x14ac:dyDescent="0.25">
      <c r="B58" s="4" t="s">
        <v>18</v>
      </c>
      <c r="C58" s="2" t="s">
        <v>23</v>
      </c>
      <c r="D58" s="81"/>
    </row>
    <row r="59" spans="1:5" ht="30" x14ac:dyDescent="0.25">
      <c r="B59" s="4" t="s">
        <v>18</v>
      </c>
      <c r="C59" s="2" t="s">
        <v>24</v>
      </c>
      <c r="D59" s="81"/>
    </row>
    <row r="60" spans="1:5" x14ac:dyDescent="0.25">
      <c r="B60" s="4" t="s">
        <v>57</v>
      </c>
      <c r="C60" s="2" t="s">
        <v>58</v>
      </c>
      <c r="D60" s="81"/>
    </row>
    <row r="61" spans="1:5" ht="30" x14ac:dyDescent="0.25">
      <c r="B61" s="4" t="s">
        <v>98</v>
      </c>
      <c r="C61" s="2" t="s">
        <v>99</v>
      </c>
      <c r="D61" s="81"/>
    </row>
    <row r="62" spans="1:5" x14ac:dyDescent="0.25">
      <c r="B62" s="4" t="s">
        <v>98</v>
      </c>
      <c r="C62" s="2" t="s">
        <v>100</v>
      </c>
      <c r="D62" s="81"/>
    </row>
    <row r="63" spans="1:5" ht="30" x14ac:dyDescent="0.25">
      <c r="B63" s="4" t="s">
        <v>19</v>
      </c>
      <c r="C63" s="2" t="s">
        <v>25</v>
      </c>
      <c r="D63" s="81"/>
    </row>
    <row r="64" spans="1:5" ht="30" x14ac:dyDescent="0.25">
      <c r="B64" s="4" t="s">
        <v>101</v>
      </c>
      <c r="C64" s="2" t="s">
        <v>102</v>
      </c>
      <c r="D64" s="81"/>
    </row>
    <row r="65" spans="2:4" ht="30" x14ac:dyDescent="0.25">
      <c r="B65" s="4" t="s">
        <v>101</v>
      </c>
      <c r="C65" s="2" t="s">
        <v>103</v>
      </c>
      <c r="D65" s="81"/>
    </row>
    <row r="66" spans="2:4" ht="30" x14ac:dyDescent="0.25">
      <c r="B66" s="4" t="s">
        <v>104</v>
      </c>
      <c r="C66" s="2" t="s">
        <v>105</v>
      </c>
      <c r="D66" s="81"/>
    </row>
    <row r="67" spans="2:4" x14ac:dyDescent="0.25">
      <c r="B67" s="4" t="s">
        <v>104</v>
      </c>
      <c r="C67" s="2" t="s">
        <v>106</v>
      </c>
      <c r="D67" s="81"/>
    </row>
    <row r="68" spans="2:4" ht="30" x14ac:dyDescent="0.25">
      <c r="B68" s="4" t="s">
        <v>104</v>
      </c>
      <c r="C68" s="2" t="s">
        <v>107</v>
      </c>
      <c r="D68" s="81"/>
    </row>
    <row r="69" spans="2:4" x14ac:dyDescent="0.25">
      <c r="B69" s="4" t="s">
        <v>104</v>
      </c>
      <c r="C69" s="2" t="s">
        <v>108</v>
      </c>
      <c r="D69" s="81"/>
    </row>
    <row r="70" spans="2:4" x14ac:dyDescent="0.25">
      <c r="B70" s="4" t="s">
        <v>20</v>
      </c>
      <c r="C70" s="2" t="s">
        <v>26</v>
      </c>
      <c r="D70" s="81"/>
    </row>
    <row r="71" spans="2:4" x14ac:dyDescent="0.25">
      <c r="B71" s="4" t="s">
        <v>20</v>
      </c>
      <c r="C71" s="2" t="s">
        <v>27</v>
      </c>
      <c r="D71" s="81"/>
    </row>
    <row r="72" spans="2:4" x14ac:dyDescent="0.25">
      <c r="B72" s="4" t="s">
        <v>20</v>
      </c>
      <c r="C72" s="2" t="s">
        <v>28</v>
      </c>
      <c r="D72" s="81"/>
    </row>
    <row r="73" spans="2:4" x14ac:dyDescent="0.25">
      <c r="B73" s="4" t="s">
        <v>59</v>
      </c>
      <c r="C73" s="2" t="s">
        <v>60</v>
      </c>
      <c r="D73" s="81"/>
    </row>
    <row r="74" spans="2:4" x14ac:dyDescent="0.25">
      <c r="B74" s="4" t="s">
        <v>59</v>
      </c>
      <c r="C74" s="2" t="s">
        <v>61</v>
      </c>
      <c r="D74" s="81"/>
    </row>
    <row r="75" spans="2:4" x14ac:dyDescent="0.25">
      <c r="B75" s="4" t="s">
        <v>59</v>
      </c>
      <c r="C75" s="2" t="s">
        <v>62</v>
      </c>
      <c r="D75" s="81"/>
    </row>
    <row r="76" spans="2:4" x14ac:dyDescent="0.25">
      <c r="B76" s="4" t="s">
        <v>59</v>
      </c>
      <c r="C76" s="2" t="s">
        <v>63</v>
      </c>
      <c r="D76" s="81"/>
    </row>
    <row r="77" spans="2:4" x14ac:dyDescent="0.25">
      <c r="B77" s="4" t="s">
        <v>59</v>
      </c>
      <c r="C77" s="2" t="s">
        <v>64</v>
      </c>
      <c r="D77" s="81"/>
    </row>
    <row r="78" spans="2:4" ht="30" x14ac:dyDescent="0.25">
      <c r="B78" s="4" t="s">
        <v>59</v>
      </c>
      <c r="C78" s="2" t="s">
        <v>180</v>
      </c>
      <c r="D78" s="81"/>
    </row>
    <row r="79" spans="2:4" x14ac:dyDescent="0.25">
      <c r="B79" s="4" t="s">
        <v>59</v>
      </c>
      <c r="C79" s="5" t="s">
        <v>66</v>
      </c>
      <c r="D79" s="81"/>
    </row>
    <row r="80" spans="2:4" x14ac:dyDescent="0.25">
      <c r="B80" s="4" t="s">
        <v>59</v>
      </c>
      <c r="C80" s="2" t="s">
        <v>67</v>
      </c>
      <c r="D80" s="81"/>
    </row>
    <row r="81" spans="1:5" x14ac:dyDescent="0.25">
      <c r="B81" s="4" t="s">
        <v>109</v>
      </c>
      <c r="C81" s="2" t="s">
        <v>110</v>
      </c>
      <c r="D81" s="81"/>
    </row>
    <row r="82" spans="1:5" x14ac:dyDescent="0.25">
      <c r="B82" s="4" t="s">
        <v>109</v>
      </c>
      <c r="C82" s="2" t="s">
        <v>111</v>
      </c>
      <c r="D82" s="81"/>
    </row>
    <row r="83" spans="1:5" x14ac:dyDescent="0.25">
      <c r="B83" s="4" t="s">
        <v>109</v>
      </c>
      <c r="C83" s="2" t="s">
        <v>112</v>
      </c>
      <c r="D83" s="81"/>
    </row>
    <row r="84" spans="1:5" ht="30" x14ac:dyDescent="0.25">
      <c r="B84" s="4" t="s">
        <v>109</v>
      </c>
      <c r="C84" s="2" t="s">
        <v>113</v>
      </c>
      <c r="D84" s="81"/>
    </row>
    <row r="85" spans="1:5" ht="30" x14ac:dyDescent="0.25">
      <c r="B85" s="4" t="s">
        <v>109</v>
      </c>
      <c r="C85" s="2" t="s">
        <v>114</v>
      </c>
      <c r="D85" s="81"/>
    </row>
    <row r="86" spans="1:5" s="55" customFormat="1" ht="12.75" x14ac:dyDescent="0.2">
      <c r="A86" s="45"/>
      <c r="B86" s="45"/>
      <c r="C86" s="54" t="s">
        <v>169</v>
      </c>
      <c r="D86" s="42">
        <f>SUM(D53:D85)</f>
        <v>0</v>
      </c>
      <c r="E86" s="45"/>
    </row>
    <row r="87" spans="1:5" s="55" customFormat="1" ht="12.75" x14ac:dyDescent="0.2">
      <c r="A87" s="45"/>
      <c r="B87" s="45"/>
      <c r="C87" s="54" t="s">
        <v>170</v>
      </c>
      <c r="D87" s="43" t="str">
        <f>IF(D86&lt;60,IF(D86&gt;=1,"Onvoldoende",""),"Voldoende")</f>
        <v/>
      </c>
      <c r="E87" s="45"/>
    </row>
    <row r="88" spans="1:5" s="29" customFormat="1" ht="18.75" x14ac:dyDescent="0.3">
      <c r="A88" s="28"/>
      <c r="B88" s="28"/>
      <c r="C88" s="73" t="s">
        <v>124</v>
      </c>
      <c r="D88" s="59"/>
      <c r="E88" s="28"/>
    </row>
    <row r="89" spans="1:5" s="1" customFormat="1" x14ac:dyDescent="0.25">
      <c r="B89" s="1" t="s">
        <v>1</v>
      </c>
      <c r="C89" s="16" t="s">
        <v>5</v>
      </c>
      <c r="D89" s="22" t="s">
        <v>6</v>
      </c>
    </row>
    <row r="90" spans="1:5" ht="30" x14ac:dyDescent="0.25">
      <c r="B90" s="6" t="s">
        <v>115</v>
      </c>
      <c r="C90" s="2" t="s">
        <v>116</v>
      </c>
      <c r="D90" s="81"/>
    </row>
    <row r="91" spans="1:5" ht="30" x14ac:dyDescent="0.25">
      <c r="B91" s="6" t="s">
        <v>115</v>
      </c>
      <c r="C91" s="2" t="s">
        <v>117</v>
      </c>
      <c r="D91" s="81"/>
    </row>
    <row r="92" spans="1:5" ht="45" x14ac:dyDescent="0.25">
      <c r="B92" s="6" t="s">
        <v>115</v>
      </c>
      <c r="C92" s="2" t="s">
        <v>118</v>
      </c>
      <c r="D92" s="81"/>
    </row>
    <row r="93" spans="1:5" ht="30" x14ac:dyDescent="0.25">
      <c r="B93" s="6" t="s">
        <v>119</v>
      </c>
      <c r="C93" s="2" t="s">
        <v>120</v>
      </c>
      <c r="D93" s="81"/>
    </row>
    <row r="94" spans="1:5" ht="30" x14ac:dyDescent="0.25">
      <c r="B94" s="6" t="s">
        <v>115</v>
      </c>
      <c r="C94" s="2" t="s">
        <v>121</v>
      </c>
      <c r="D94" s="81"/>
    </row>
    <row r="95" spans="1:5" ht="60" x14ac:dyDescent="0.25">
      <c r="B95" s="6" t="s">
        <v>122</v>
      </c>
      <c r="C95" s="2" t="s">
        <v>123</v>
      </c>
      <c r="D95" s="81"/>
    </row>
    <row r="96" spans="1:5" s="55" customFormat="1" ht="12.75" x14ac:dyDescent="0.2">
      <c r="A96" s="45"/>
      <c r="B96" s="45"/>
      <c r="C96" s="54" t="s">
        <v>169</v>
      </c>
      <c r="D96" s="42">
        <f>SUM(D90:D95)</f>
        <v>0</v>
      </c>
      <c r="E96" s="45"/>
    </row>
    <row r="97" spans="1:5" s="55" customFormat="1" ht="12.75" x14ac:dyDescent="0.2">
      <c r="A97" s="45"/>
      <c r="B97" s="45"/>
      <c r="C97" s="54" t="s">
        <v>170</v>
      </c>
      <c r="D97" s="42" t="str">
        <f>IF(D96&lt;9,IF(D96&gt;=1,"Onvoldoende",""),"Voldoende")</f>
        <v/>
      </c>
      <c r="E97" s="45"/>
    </row>
    <row r="98" spans="1:5" s="55" customFormat="1" ht="30" customHeight="1" x14ac:dyDescent="0.2">
      <c r="A98" s="57"/>
      <c r="B98" s="57"/>
      <c r="C98" s="74"/>
      <c r="D98" s="33"/>
      <c r="E98" s="57"/>
    </row>
    <row r="99" spans="1:5" s="66" customFormat="1" x14ac:dyDescent="0.25">
      <c r="A99" s="61"/>
      <c r="B99" s="61"/>
      <c r="C99" s="84" t="s">
        <v>87</v>
      </c>
      <c r="D99" s="85">
        <f>SUM(D49+D86+D96)</f>
        <v>0</v>
      </c>
      <c r="E99" s="61"/>
    </row>
    <row r="100" spans="1:5" s="66" customFormat="1" x14ac:dyDescent="0.25">
      <c r="A100" s="61"/>
      <c r="B100" s="61"/>
      <c r="C100" s="84" t="s">
        <v>159</v>
      </c>
      <c r="D100" s="42" t="str">
        <f>IF(AND(D14="JA",D15="JA",D16="JA",D17="JA",D20="JA",D21="JA",D22="JA",D23="JA",D24="JA"),"Voldaan","Niet voldaan")</f>
        <v>Niet voldaan</v>
      </c>
      <c r="E100" s="61"/>
    </row>
    <row r="101" spans="1:5" s="66" customFormat="1" x14ac:dyDescent="0.25">
      <c r="A101" s="61"/>
      <c r="B101" s="61"/>
      <c r="C101" s="84" t="s">
        <v>84</v>
      </c>
      <c r="D101" s="42" t="str">
        <f>IF(D49&lt;39,IF(D49&gt;=1,"Onvoldoende",""),"Voldoende")</f>
        <v/>
      </c>
      <c r="E101" s="61"/>
    </row>
    <row r="102" spans="1:5" s="66" customFormat="1" x14ac:dyDescent="0.25">
      <c r="A102" s="61"/>
      <c r="B102" s="61"/>
      <c r="C102" s="84" t="s">
        <v>85</v>
      </c>
      <c r="D102" s="42" t="str">
        <f>IF(D86&lt;60,IF(D86&gt;=1,"Onvoldoende",""),"Voldoende")</f>
        <v/>
      </c>
      <c r="E102" s="61"/>
    </row>
    <row r="103" spans="1:5" s="66" customFormat="1" x14ac:dyDescent="0.25">
      <c r="A103" s="61"/>
      <c r="B103" s="61"/>
      <c r="C103" s="84" t="s">
        <v>86</v>
      </c>
      <c r="D103" s="42" t="str">
        <f>IF(D96&lt;9,IF(D96&gt;=1,"Onvoldoende",""),"Voldoende")</f>
        <v/>
      </c>
      <c r="E103" s="61"/>
    </row>
    <row r="104" spans="1:5" s="66" customFormat="1" x14ac:dyDescent="0.25">
      <c r="A104" s="61"/>
      <c r="B104" s="61"/>
      <c r="C104" s="84" t="s">
        <v>8</v>
      </c>
      <c r="D104" s="86" t="str">
        <f>IF(D99&gt;=1,4.5/(180-108)*(D99-108)+5.5,"")</f>
        <v/>
      </c>
      <c r="E104" s="61"/>
    </row>
    <row r="105" spans="1:5" s="66" customFormat="1" x14ac:dyDescent="0.25">
      <c r="A105" s="61"/>
      <c r="B105" s="61"/>
      <c r="C105" s="84"/>
      <c r="D105" s="87" t="str">
        <f>IF(AND(D100="Voldaan",D101="Voldoende",D102="Voldoende",D103="Voldoende"),D104,"VW")</f>
        <v>VW</v>
      </c>
      <c r="E105" s="61"/>
    </row>
    <row r="106" spans="1:5" ht="30" customHeight="1" x14ac:dyDescent="0.3">
      <c r="A106" s="7"/>
      <c r="B106" s="7"/>
      <c r="C106" s="75" t="s">
        <v>172</v>
      </c>
      <c r="D106" s="44" t="str">
        <f>IF(D105="VW","VW",D104)</f>
        <v>VW</v>
      </c>
      <c r="E106" s="7"/>
    </row>
  </sheetData>
  <sheetProtection sheet="1" objects="1" scenarios="1"/>
  <dataValidations count="2">
    <dataValidation type="list" allowBlank="1" showInputMessage="1" showErrorMessage="1" sqref="D28:D48 D53:D85 D90:D95" xr:uid="{A0994CE2-1E34-47E7-ADA9-BE7312E606BF}">
      <formula1>"0,1,2,3"</formula1>
    </dataValidation>
    <dataValidation type="list" allowBlank="1" showInputMessage="1" showErrorMessage="1" sqref="D20:D24 D14:D17" xr:uid="{977D7C76-76C3-4BFF-BA70-C4AC48F6CF3A}">
      <formula1>"JA,NEE"</formula1>
    </dataValidation>
  </dataValidations>
  <pageMargins left="0" right="0" top="0" bottom="0"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1CE90-409F-4D0E-B72D-A227406BCF33}">
  <dimension ref="A1:E106"/>
  <sheetViews>
    <sheetView workbookViewId="0">
      <selection activeCell="C8" sqref="C8"/>
    </sheetView>
  </sheetViews>
  <sheetFormatPr defaultColWidth="9.140625" defaultRowHeight="15" x14ac:dyDescent="0.25"/>
  <cols>
    <col min="1" max="1" width="1.42578125" customWidth="1"/>
    <col min="2" max="2" width="11.42578125" customWidth="1"/>
    <col min="3" max="3" width="74.85546875" customWidth="1"/>
    <col min="4" max="4" width="11.42578125" customWidth="1"/>
    <col min="5" max="5" width="1.42578125" customWidth="1"/>
  </cols>
  <sheetData>
    <row r="1" spans="1:5" x14ac:dyDescent="0.25">
      <c r="A1" s="8"/>
      <c r="B1" s="8"/>
      <c r="C1" s="8"/>
      <c r="D1" s="8"/>
      <c r="E1" s="8"/>
    </row>
    <row r="2" spans="1:5" x14ac:dyDescent="0.25">
      <c r="A2" s="8"/>
      <c r="B2" s="8"/>
      <c r="C2" s="8"/>
      <c r="D2" s="8"/>
      <c r="E2" s="8"/>
    </row>
    <row r="3" spans="1:5" x14ac:dyDescent="0.25">
      <c r="A3" s="8"/>
      <c r="B3" s="8"/>
      <c r="C3" s="8"/>
      <c r="D3" s="8"/>
      <c r="E3" s="8"/>
    </row>
    <row r="4" spans="1:5" x14ac:dyDescent="0.25">
      <c r="A4" s="8"/>
      <c r="B4" s="8"/>
      <c r="C4" s="8"/>
      <c r="D4" s="8"/>
      <c r="E4" s="8"/>
    </row>
    <row r="5" spans="1:5" x14ac:dyDescent="0.25">
      <c r="A5" s="8"/>
      <c r="B5" s="8"/>
      <c r="C5" s="8"/>
      <c r="D5" s="8"/>
      <c r="E5" s="8"/>
    </row>
    <row r="6" spans="1:5" ht="18.75" x14ac:dyDescent="0.3">
      <c r="A6" s="8"/>
      <c r="B6" s="8"/>
      <c r="C6" s="9" t="s">
        <v>189</v>
      </c>
      <c r="D6" s="8"/>
      <c r="E6" s="8"/>
    </row>
    <row r="7" spans="1:5" ht="18.75" x14ac:dyDescent="0.3">
      <c r="A7" s="8"/>
      <c r="B7" s="8"/>
      <c r="C7" s="10"/>
      <c r="D7" s="8"/>
      <c r="E7" s="8"/>
    </row>
    <row r="8" spans="1:5" x14ac:dyDescent="0.25">
      <c r="A8" s="8"/>
      <c r="B8" s="76" t="s">
        <v>147</v>
      </c>
      <c r="C8" s="77"/>
      <c r="D8" s="8"/>
      <c r="E8" s="8"/>
    </row>
    <row r="9" spans="1:5" x14ac:dyDescent="0.25">
      <c r="A9" s="8"/>
      <c r="B9" s="76" t="s">
        <v>0</v>
      </c>
      <c r="C9" s="77"/>
      <c r="D9" s="8"/>
      <c r="E9" s="8"/>
    </row>
    <row r="10" spans="1:5" x14ac:dyDescent="0.25">
      <c r="A10" s="8"/>
      <c r="B10" s="76" t="s">
        <v>176</v>
      </c>
      <c r="C10" s="77"/>
      <c r="D10" s="8"/>
      <c r="E10" s="8"/>
    </row>
    <row r="11" spans="1:5" x14ac:dyDescent="0.25">
      <c r="A11" s="8"/>
      <c r="B11" s="8"/>
      <c r="C11" s="8"/>
      <c r="D11" s="8"/>
      <c r="E11" s="8"/>
    </row>
    <row r="12" spans="1:5" s="29" customFormat="1" ht="18.75" x14ac:dyDescent="0.3">
      <c r="A12" s="28"/>
      <c r="B12" s="28"/>
      <c r="C12" s="46" t="s">
        <v>149</v>
      </c>
      <c r="D12" s="28"/>
      <c r="E12" s="28"/>
    </row>
    <row r="13" spans="1:5" x14ac:dyDescent="0.25">
      <c r="C13" s="16" t="s">
        <v>150</v>
      </c>
      <c r="D13" s="22" t="s">
        <v>168</v>
      </c>
    </row>
    <row r="14" spans="1:5" x14ac:dyDescent="0.25">
      <c r="C14" s="2" t="s">
        <v>178</v>
      </c>
      <c r="D14" s="47"/>
    </row>
    <row r="15" spans="1:5" x14ac:dyDescent="0.25">
      <c r="C15" s="2" t="s">
        <v>151</v>
      </c>
      <c r="D15" s="47"/>
    </row>
    <row r="16" spans="1:5" ht="45" x14ac:dyDescent="0.25">
      <c r="C16" s="2" t="s">
        <v>152</v>
      </c>
      <c r="D16" s="47"/>
    </row>
    <row r="17" spans="1:5" ht="30" x14ac:dyDescent="0.25">
      <c r="C17" s="2" t="s">
        <v>153</v>
      </c>
      <c r="D17" s="47"/>
    </row>
    <row r="18" spans="1:5" x14ac:dyDescent="0.25">
      <c r="A18" s="63"/>
      <c r="B18" s="63"/>
      <c r="C18" s="64"/>
      <c r="D18" s="65"/>
      <c r="E18" s="63"/>
    </row>
    <row r="19" spans="1:5" x14ac:dyDescent="0.25">
      <c r="C19" s="16" t="s">
        <v>154</v>
      </c>
      <c r="D19" s="22" t="s">
        <v>168</v>
      </c>
    </row>
    <row r="20" spans="1:5" x14ac:dyDescent="0.25">
      <c r="C20" s="2" t="s">
        <v>155</v>
      </c>
      <c r="D20" s="47"/>
    </row>
    <row r="21" spans="1:5" x14ac:dyDescent="0.25">
      <c r="C21" s="2" t="s">
        <v>160</v>
      </c>
      <c r="D21" s="47"/>
    </row>
    <row r="22" spans="1:5" x14ac:dyDescent="0.25">
      <c r="C22" s="2" t="s">
        <v>156</v>
      </c>
      <c r="D22" s="47"/>
    </row>
    <row r="23" spans="1:5" ht="30" x14ac:dyDescent="0.25">
      <c r="C23" s="2" t="s">
        <v>157</v>
      </c>
      <c r="D23" s="47"/>
    </row>
    <row r="24" spans="1:5" x14ac:dyDescent="0.25">
      <c r="C24" t="s">
        <v>158</v>
      </c>
      <c r="D24" s="47"/>
    </row>
    <row r="25" spans="1:5" x14ac:dyDescent="0.25">
      <c r="A25" s="8"/>
      <c r="B25" s="8"/>
      <c r="C25" s="54" t="s">
        <v>170</v>
      </c>
      <c r="D25" s="45" t="str">
        <f>IF(AND(D14="JA",D15="JA",D16="JA",D17="JA",D20="JA",D21="JA",D22="JA",D23="JA",D24="JA"),"Voldaan","Niet voldaan")</f>
        <v>Niet voldaan</v>
      </c>
      <c r="E25" s="8"/>
    </row>
    <row r="26" spans="1:5" s="29" customFormat="1" ht="18.75" x14ac:dyDescent="0.3">
      <c r="A26" s="28"/>
      <c r="B26" s="28"/>
      <c r="C26" s="46" t="s">
        <v>4</v>
      </c>
      <c r="D26" s="28"/>
      <c r="E26" s="28"/>
    </row>
    <row r="27" spans="1:5" s="1" customFormat="1" x14ac:dyDescent="0.25">
      <c r="B27" s="1" t="s">
        <v>1</v>
      </c>
      <c r="C27" s="1" t="s">
        <v>5</v>
      </c>
      <c r="D27" s="22" t="s">
        <v>6</v>
      </c>
    </row>
    <row r="28" spans="1:5" ht="30" x14ac:dyDescent="0.25">
      <c r="B28" s="4" t="s">
        <v>2</v>
      </c>
      <c r="C28" s="2" t="s">
        <v>7</v>
      </c>
      <c r="D28" s="48"/>
      <c r="E28" s="3"/>
    </row>
    <row r="29" spans="1:5" x14ac:dyDescent="0.25">
      <c r="B29" s="4" t="s">
        <v>2</v>
      </c>
      <c r="C29" s="2" t="s">
        <v>10</v>
      </c>
      <c r="D29" s="81"/>
    </row>
    <row r="30" spans="1:5" x14ac:dyDescent="0.25">
      <c r="B30" s="4" t="s">
        <v>2</v>
      </c>
      <c r="C30" s="2" t="s">
        <v>11</v>
      </c>
      <c r="D30" s="81"/>
    </row>
    <row r="31" spans="1:5" x14ac:dyDescent="0.25">
      <c r="B31" s="4" t="s">
        <v>2</v>
      </c>
      <c r="C31" s="2" t="s">
        <v>12</v>
      </c>
      <c r="D31" s="81"/>
    </row>
    <row r="32" spans="1:5" ht="30" x14ac:dyDescent="0.25">
      <c r="B32" s="4" t="s">
        <v>2</v>
      </c>
      <c r="C32" s="2" t="s">
        <v>13</v>
      </c>
      <c r="D32" s="81"/>
    </row>
    <row r="33" spans="2:4" x14ac:dyDescent="0.25">
      <c r="B33" s="4" t="s">
        <v>41</v>
      </c>
      <c r="C33" s="2" t="s">
        <v>42</v>
      </c>
      <c r="D33" s="81"/>
    </row>
    <row r="34" spans="2:4" x14ac:dyDescent="0.25">
      <c r="B34" s="4" t="s">
        <v>41</v>
      </c>
      <c r="C34" s="2" t="s">
        <v>43</v>
      </c>
      <c r="D34" s="81"/>
    </row>
    <row r="35" spans="2:4" x14ac:dyDescent="0.25">
      <c r="B35" s="4" t="s">
        <v>41</v>
      </c>
      <c r="C35" s="2" t="s">
        <v>44</v>
      </c>
      <c r="D35" s="81"/>
    </row>
    <row r="36" spans="2:4" x14ac:dyDescent="0.25">
      <c r="B36" s="4" t="s">
        <v>89</v>
      </c>
      <c r="C36" s="2" t="s">
        <v>90</v>
      </c>
      <c r="D36" s="81"/>
    </row>
    <row r="37" spans="2:4" x14ac:dyDescent="0.25">
      <c r="B37" s="4" t="s">
        <v>89</v>
      </c>
      <c r="C37" s="2" t="s">
        <v>91</v>
      </c>
      <c r="D37" s="81"/>
    </row>
    <row r="38" spans="2:4" ht="30" x14ac:dyDescent="0.25">
      <c r="B38" s="4" t="s">
        <v>46</v>
      </c>
      <c r="C38" s="2" t="s">
        <v>45</v>
      </c>
      <c r="D38" s="81"/>
    </row>
    <row r="39" spans="2:4" ht="30" x14ac:dyDescent="0.25">
      <c r="B39" s="4" t="s">
        <v>3</v>
      </c>
      <c r="C39" s="2" t="s">
        <v>14</v>
      </c>
      <c r="D39" s="81"/>
    </row>
    <row r="40" spans="2:4" ht="30" x14ac:dyDescent="0.25">
      <c r="B40" s="4" t="s">
        <v>3</v>
      </c>
      <c r="C40" s="2" t="s">
        <v>15</v>
      </c>
      <c r="D40" s="81"/>
    </row>
    <row r="41" spans="2:4" x14ac:dyDescent="0.25">
      <c r="B41" s="4" t="s">
        <v>47</v>
      </c>
      <c r="C41" s="2" t="s">
        <v>48</v>
      </c>
      <c r="D41" s="81"/>
    </row>
    <row r="42" spans="2:4" ht="30" x14ac:dyDescent="0.25">
      <c r="B42" s="4" t="s">
        <v>47</v>
      </c>
      <c r="C42" s="2" t="s">
        <v>49</v>
      </c>
      <c r="D42" s="81"/>
    </row>
    <row r="43" spans="2:4" ht="30" x14ac:dyDescent="0.25">
      <c r="B43" s="4" t="s">
        <v>47</v>
      </c>
      <c r="C43" s="2" t="s">
        <v>50</v>
      </c>
      <c r="D43" s="81"/>
    </row>
    <row r="44" spans="2:4" ht="30" x14ac:dyDescent="0.25">
      <c r="B44" s="4" t="s">
        <v>47</v>
      </c>
      <c r="C44" s="2" t="s">
        <v>51</v>
      </c>
      <c r="D44" s="81"/>
    </row>
    <row r="45" spans="2:4" ht="30" x14ac:dyDescent="0.25">
      <c r="B45" s="4" t="s">
        <v>47</v>
      </c>
      <c r="C45" s="2" t="s">
        <v>52</v>
      </c>
      <c r="D45" s="81"/>
    </row>
    <row r="46" spans="2:4" ht="30" x14ac:dyDescent="0.25">
      <c r="B46" s="4" t="s">
        <v>92</v>
      </c>
      <c r="C46" s="2" t="s">
        <v>93</v>
      </c>
      <c r="D46" s="81"/>
    </row>
    <row r="47" spans="2:4" ht="30" x14ac:dyDescent="0.25">
      <c r="B47" s="4" t="s">
        <v>92</v>
      </c>
      <c r="C47" s="2" t="s">
        <v>94</v>
      </c>
      <c r="D47" s="81"/>
    </row>
    <row r="48" spans="2:4" ht="30" x14ac:dyDescent="0.25">
      <c r="B48" s="4" t="s">
        <v>92</v>
      </c>
      <c r="C48" s="2" t="s">
        <v>95</v>
      </c>
      <c r="D48" s="81"/>
    </row>
    <row r="49" spans="1:5" s="55" customFormat="1" ht="12.75" x14ac:dyDescent="0.2">
      <c r="A49" s="45"/>
      <c r="B49" s="45"/>
      <c r="C49" s="45" t="s">
        <v>169</v>
      </c>
      <c r="D49" s="42">
        <f>SUM(D28:D48)</f>
        <v>0</v>
      </c>
      <c r="E49" s="45"/>
    </row>
    <row r="50" spans="1:5" s="55" customFormat="1" ht="12.75" x14ac:dyDescent="0.2">
      <c r="A50" s="45"/>
      <c r="B50" s="45"/>
      <c r="C50" s="45" t="s">
        <v>170</v>
      </c>
      <c r="D50" s="45" t="str">
        <f>IF(D49&lt;42,IF(D49&gt;=1,"Onvoldoende",""),"Voldoende")</f>
        <v/>
      </c>
      <c r="E50" s="45"/>
    </row>
    <row r="51" spans="1:5" s="27" customFormat="1" ht="18.75" x14ac:dyDescent="0.3">
      <c r="A51" s="26"/>
      <c r="B51" s="26"/>
      <c r="C51" s="46" t="s">
        <v>9</v>
      </c>
      <c r="D51" s="26"/>
      <c r="E51" s="26"/>
    </row>
    <row r="52" spans="1:5" s="1" customFormat="1" x14ac:dyDescent="0.25">
      <c r="B52" s="1" t="s">
        <v>1</v>
      </c>
      <c r="C52" s="1" t="s">
        <v>5</v>
      </c>
      <c r="D52" s="22" t="s">
        <v>6</v>
      </c>
    </row>
    <row r="53" spans="1:5" x14ac:dyDescent="0.25">
      <c r="B53" s="4" t="s">
        <v>16</v>
      </c>
      <c r="C53" s="5" t="s">
        <v>21</v>
      </c>
      <c r="D53" s="81"/>
    </row>
    <row r="54" spans="1:5" ht="30" x14ac:dyDescent="0.25">
      <c r="B54" s="4" t="s">
        <v>53</v>
      </c>
      <c r="C54" s="2" t="s">
        <v>54</v>
      </c>
      <c r="D54" s="81"/>
    </row>
    <row r="55" spans="1:5" x14ac:dyDescent="0.25">
      <c r="B55" s="4" t="s">
        <v>96</v>
      </c>
      <c r="C55" s="2" t="s">
        <v>97</v>
      </c>
      <c r="D55" s="81"/>
    </row>
    <row r="56" spans="1:5" x14ac:dyDescent="0.25">
      <c r="B56" s="4" t="s">
        <v>17</v>
      </c>
      <c r="C56" s="2" t="s">
        <v>22</v>
      </c>
      <c r="D56" s="81"/>
    </row>
    <row r="57" spans="1:5" x14ac:dyDescent="0.25">
      <c r="B57" s="4" t="s">
        <v>55</v>
      </c>
      <c r="C57" s="2" t="s">
        <v>56</v>
      </c>
      <c r="D57" s="81"/>
    </row>
    <row r="58" spans="1:5" x14ac:dyDescent="0.25">
      <c r="B58" s="4" t="s">
        <v>18</v>
      </c>
      <c r="C58" s="2" t="s">
        <v>23</v>
      </c>
      <c r="D58" s="81"/>
    </row>
    <row r="59" spans="1:5" ht="30" x14ac:dyDescent="0.25">
      <c r="B59" s="4" t="s">
        <v>18</v>
      </c>
      <c r="C59" s="2" t="s">
        <v>24</v>
      </c>
      <c r="D59" s="81"/>
    </row>
    <row r="60" spans="1:5" x14ac:dyDescent="0.25">
      <c r="B60" s="4" t="s">
        <v>57</v>
      </c>
      <c r="C60" s="2" t="s">
        <v>58</v>
      </c>
      <c r="D60" s="81"/>
    </row>
    <row r="61" spans="1:5" ht="30" x14ac:dyDescent="0.25">
      <c r="B61" s="4" t="s">
        <v>98</v>
      </c>
      <c r="C61" s="2" t="s">
        <v>99</v>
      </c>
      <c r="D61" s="81"/>
    </row>
    <row r="62" spans="1:5" x14ac:dyDescent="0.25">
      <c r="B62" s="4" t="s">
        <v>98</v>
      </c>
      <c r="C62" s="2" t="s">
        <v>100</v>
      </c>
      <c r="D62" s="81"/>
    </row>
    <row r="63" spans="1:5" ht="30" x14ac:dyDescent="0.25">
      <c r="B63" s="4" t="s">
        <v>19</v>
      </c>
      <c r="C63" s="2" t="s">
        <v>25</v>
      </c>
      <c r="D63" s="81"/>
    </row>
    <row r="64" spans="1:5" ht="30" x14ac:dyDescent="0.25">
      <c r="B64" s="4" t="s">
        <v>101</v>
      </c>
      <c r="C64" s="2" t="s">
        <v>102</v>
      </c>
      <c r="D64" s="81"/>
    </row>
    <row r="65" spans="2:4" ht="30" x14ac:dyDescent="0.25">
      <c r="B65" s="4" t="s">
        <v>101</v>
      </c>
      <c r="C65" s="2" t="s">
        <v>103</v>
      </c>
      <c r="D65" s="81"/>
    </row>
    <row r="66" spans="2:4" ht="30" x14ac:dyDescent="0.25">
      <c r="B66" s="4" t="s">
        <v>104</v>
      </c>
      <c r="C66" s="2" t="s">
        <v>105</v>
      </c>
      <c r="D66" s="81"/>
    </row>
    <row r="67" spans="2:4" x14ac:dyDescent="0.25">
      <c r="B67" s="4" t="s">
        <v>104</v>
      </c>
      <c r="C67" s="2" t="s">
        <v>106</v>
      </c>
      <c r="D67" s="81"/>
    </row>
    <row r="68" spans="2:4" ht="30" x14ac:dyDescent="0.25">
      <c r="B68" s="4" t="s">
        <v>104</v>
      </c>
      <c r="C68" s="2" t="s">
        <v>107</v>
      </c>
      <c r="D68" s="81"/>
    </row>
    <row r="69" spans="2:4" x14ac:dyDescent="0.25">
      <c r="B69" s="4" t="s">
        <v>104</v>
      </c>
      <c r="C69" s="2" t="s">
        <v>108</v>
      </c>
      <c r="D69" s="81"/>
    </row>
    <row r="70" spans="2:4" x14ac:dyDescent="0.25">
      <c r="B70" s="4" t="s">
        <v>20</v>
      </c>
      <c r="C70" s="2" t="s">
        <v>26</v>
      </c>
      <c r="D70" s="81"/>
    </row>
    <row r="71" spans="2:4" x14ac:dyDescent="0.25">
      <c r="B71" s="4" t="s">
        <v>20</v>
      </c>
      <c r="C71" s="2" t="s">
        <v>27</v>
      </c>
      <c r="D71" s="81"/>
    </row>
    <row r="72" spans="2:4" x14ac:dyDescent="0.25">
      <c r="B72" s="4" t="s">
        <v>20</v>
      </c>
      <c r="C72" s="2" t="s">
        <v>28</v>
      </c>
      <c r="D72" s="81"/>
    </row>
    <row r="73" spans="2:4" x14ac:dyDescent="0.25">
      <c r="B73" s="4" t="s">
        <v>59</v>
      </c>
      <c r="C73" s="2" t="s">
        <v>60</v>
      </c>
      <c r="D73" s="81"/>
    </row>
    <row r="74" spans="2:4" x14ac:dyDescent="0.25">
      <c r="B74" s="4" t="s">
        <v>59</v>
      </c>
      <c r="C74" s="2" t="s">
        <v>61</v>
      </c>
      <c r="D74" s="81"/>
    </row>
    <row r="75" spans="2:4" x14ac:dyDescent="0.25">
      <c r="B75" s="4" t="s">
        <v>59</v>
      </c>
      <c r="C75" s="2" t="s">
        <v>62</v>
      </c>
      <c r="D75" s="81"/>
    </row>
    <row r="76" spans="2:4" x14ac:dyDescent="0.25">
      <c r="B76" s="4" t="s">
        <v>59</v>
      </c>
      <c r="C76" s="2" t="s">
        <v>63</v>
      </c>
      <c r="D76" s="81"/>
    </row>
    <row r="77" spans="2:4" x14ac:dyDescent="0.25">
      <c r="B77" s="4" t="s">
        <v>59</v>
      </c>
      <c r="C77" s="2" t="s">
        <v>64</v>
      </c>
      <c r="D77" s="81"/>
    </row>
    <row r="78" spans="2:4" x14ac:dyDescent="0.25">
      <c r="B78" s="4" t="s">
        <v>59</v>
      </c>
      <c r="C78" s="2" t="s">
        <v>65</v>
      </c>
      <c r="D78" s="81"/>
    </row>
    <row r="79" spans="2:4" x14ac:dyDescent="0.25">
      <c r="B79" s="4" t="s">
        <v>59</v>
      </c>
      <c r="C79" s="2" t="s">
        <v>66</v>
      </c>
      <c r="D79" s="81"/>
    </row>
    <row r="80" spans="2:4" x14ac:dyDescent="0.25">
      <c r="B80" s="4" t="s">
        <v>59</v>
      </c>
      <c r="C80" s="2" t="s">
        <v>67</v>
      </c>
      <c r="D80" s="81"/>
    </row>
    <row r="81" spans="1:5" x14ac:dyDescent="0.25">
      <c r="B81" s="4" t="s">
        <v>109</v>
      </c>
      <c r="C81" s="2" t="s">
        <v>110</v>
      </c>
      <c r="D81" s="81"/>
    </row>
    <row r="82" spans="1:5" x14ac:dyDescent="0.25">
      <c r="B82" s="4" t="s">
        <v>109</v>
      </c>
      <c r="C82" s="2" t="s">
        <v>111</v>
      </c>
      <c r="D82" s="81"/>
    </row>
    <row r="83" spans="1:5" ht="30" x14ac:dyDescent="0.25">
      <c r="B83" s="4" t="s">
        <v>109</v>
      </c>
      <c r="C83" s="2" t="s">
        <v>180</v>
      </c>
      <c r="D83" s="81"/>
    </row>
    <row r="84" spans="1:5" ht="30" x14ac:dyDescent="0.25">
      <c r="B84" s="4" t="s">
        <v>109</v>
      </c>
      <c r="C84" s="2" t="s">
        <v>113</v>
      </c>
      <c r="D84" s="81"/>
    </row>
    <row r="85" spans="1:5" ht="30" x14ac:dyDescent="0.25">
      <c r="B85" s="4" t="s">
        <v>109</v>
      </c>
      <c r="C85" s="2" t="s">
        <v>114</v>
      </c>
      <c r="D85" s="81"/>
    </row>
    <row r="86" spans="1:5" s="55" customFormat="1" ht="12.75" x14ac:dyDescent="0.2">
      <c r="A86" s="45"/>
      <c r="B86" s="45"/>
      <c r="C86" s="45" t="s">
        <v>169</v>
      </c>
      <c r="D86" s="42">
        <f>SUM(D53:D85)</f>
        <v>0</v>
      </c>
      <c r="E86" s="45"/>
    </row>
    <row r="87" spans="1:5" s="55" customFormat="1" ht="12.75" x14ac:dyDescent="0.2">
      <c r="A87" s="45"/>
      <c r="B87" s="45"/>
      <c r="C87" s="45" t="s">
        <v>170</v>
      </c>
      <c r="D87" s="43" t="str">
        <f>IF(D86&lt;66,IF(D86&gt;=1,"Onvoldoende",""),"Voldoende")</f>
        <v/>
      </c>
      <c r="E87" s="45"/>
    </row>
    <row r="88" spans="1:5" s="29" customFormat="1" ht="18.75" x14ac:dyDescent="0.3">
      <c r="A88" s="28"/>
      <c r="B88" s="28"/>
      <c r="C88" s="46" t="s">
        <v>124</v>
      </c>
      <c r="D88" s="59"/>
      <c r="E88" s="28"/>
    </row>
    <row r="89" spans="1:5" s="1" customFormat="1" x14ac:dyDescent="0.25">
      <c r="B89" s="1" t="s">
        <v>1</v>
      </c>
      <c r="C89" s="1" t="s">
        <v>5</v>
      </c>
      <c r="D89" s="22" t="s">
        <v>6</v>
      </c>
    </row>
    <row r="90" spans="1:5" ht="30" x14ac:dyDescent="0.25">
      <c r="B90" s="6" t="s">
        <v>115</v>
      </c>
      <c r="C90" s="2" t="s">
        <v>116</v>
      </c>
      <c r="D90" s="81"/>
    </row>
    <row r="91" spans="1:5" ht="30" x14ac:dyDescent="0.25">
      <c r="B91" s="6" t="s">
        <v>115</v>
      </c>
      <c r="C91" s="2" t="s">
        <v>117</v>
      </c>
      <c r="D91" s="81"/>
    </row>
    <row r="92" spans="1:5" ht="30" customHeight="1" x14ac:dyDescent="0.25">
      <c r="B92" s="6" t="s">
        <v>115</v>
      </c>
      <c r="C92" s="2" t="s">
        <v>118</v>
      </c>
      <c r="D92" s="81"/>
    </row>
    <row r="93" spans="1:5" ht="30" x14ac:dyDescent="0.25">
      <c r="B93" s="6" t="s">
        <v>119</v>
      </c>
      <c r="C93" s="2" t="s">
        <v>120</v>
      </c>
      <c r="D93" s="81"/>
    </row>
    <row r="94" spans="1:5" ht="30" x14ac:dyDescent="0.25">
      <c r="B94" s="6" t="s">
        <v>115</v>
      </c>
      <c r="C94" s="2" t="s">
        <v>121</v>
      </c>
      <c r="D94" s="81"/>
    </row>
    <row r="95" spans="1:5" ht="60" x14ac:dyDescent="0.25">
      <c r="B95" s="6" t="s">
        <v>122</v>
      </c>
      <c r="C95" s="2" t="s">
        <v>123</v>
      </c>
      <c r="D95" s="81"/>
    </row>
    <row r="96" spans="1:5" s="55" customFormat="1" ht="12.75" x14ac:dyDescent="0.2">
      <c r="A96" s="45"/>
      <c r="B96" s="45"/>
      <c r="C96" s="45" t="s">
        <v>169</v>
      </c>
      <c r="D96" s="42">
        <f>SUM(D90:D95)</f>
        <v>0</v>
      </c>
      <c r="E96" s="45"/>
    </row>
    <row r="97" spans="1:5" s="55" customFormat="1" ht="12.75" x14ac:dyDescent="0.2">
      <c r="A97" s="45"/>
      <c r="B97" s="45"/>
      <c r="C97" s="45" t="s">
        <v>170</v>
      </c>
      <c r="D97" s="42" t="str">
        <f>IF(D96&lt;12,IF(D96&gt;=1,"Onvoldoende",""),"Voldoende")</f>
        <v/>
      </c>
      <c r="E97" s="45"/>
    </row>
    <row r="98" spans="1:5" s="55" customFormat="1" ht="30" customHeight="1" x14ac:dyDescent="0.2">
      <c r="A98" s="57"/>
      <c r="B98" s="57"/>
      <c r="C98" s="57"/>
      <c r="D98" s="33"/>
      <c r="E98" s="57"/>
    </row>
    <row r="99" spans="1:5" s="67" customFormat="1" x14ac:dyDescent="0.25">
      <c r="A99" s="58"/>
      <c r="B99" s="58"/>
      <c r="C99" s="31" t="s">
        <v>145</v>
      </c>
      <c r="D99" s="85">
        <f>SUM(D49+D86+D96)</f>
        <v>0</v>
      </c>
      <c r="E99" s="58"/>
    </row>
    <row r="100" spans="1:5" s="67" customFormat="1" x14ac:dyDescent="0.25">
      <c r="A100" s="58"/>
      <c r="B100" s="58"/>
      <c r="C100" s="31" t="s">
        <v>159</v>
      </c>
      <c r="D100" s="42" t="str">
        <f>IF(AND(D14="JA",D15="JA",D16="JA",D17="JA",D20="JA",D21="JA",D22="JA",D23="JA",D24="JA"),"Voldaan","Niet voldaan")</f>
        <v>Niet voldaan</v>
      </c>
      <c r="E100" s="58"/>
    </row>
    <row r="101" spans="1:5" s="67" customFormat="1" x14ac:dyDescent="0.25">
      <c r="A101" s="58"/>
      <c r="B101" s="58"/>
      <c r="C101" s="31" t="s">
        <v>84</v>
      </c>
      <c r="D101" s="42" t="str">
        <f>IF(D49&lt;42,IF(D49&gt;=1,"Onvoldoende",""),"Voldoende")</f>
        <v/>
      </c>
      <c r="E101" s="58"/>
    </row>
    <row r="102" spans="1:5" s="67" customFormat="1" x14ac:dyDescent="0.25">
      <c r="A102" s="58"/>
      <c r="B102" s="58"/>
      <c r="C102" s="31" t="s">
        <v>85</v>
      </c>
      <c r="D102" s="42" t="str">
        <f>IF(D86&lt;66,IF(D86&gt;=1,"Onvoldoende",""),"Voldoende")</f>
        <v/>
      </c>
      <c r="E102" s="58"/>
    </row>
    <row r="103" spans="1:5" s="67" customFormat="1" x14ac:dyDescent="0.25">
      <c r="A103" s="58"/>
      <c r="B103" s="58"/>
      <c r="C103" s="31" t="s">
        <v>86</v>
      </c>
      <c r="D103" s="42" t="str">
        <f>IF(D96&lt;12,IF(D96&gt;=1,"Onvoldoende",""),"Voldoende")</f>
        <v/>
      </c>
      <c r="E103" s="58"/>
    </row>
    <row r="104" spans="1:5" s="67" customFormat="1" x14ac:dyDescent="0.25">
      <c r="A104" s="58"/>
      <c r="B104" s="58"/>
      <c r="C104" s="31" t="s">
        <v>8</v>
      </c>
      <c r="D104" s="86" t="str">
        <f>IF(D99&gt;=1,4.5/(180-120)*(D99-120)+5.5,"")</f>
        <v/>
      </c>
      <c r="E104" s="58"/>
    </row>
    <row r="105" spans="1:5" s="67" customFormat="1" x14ac:dyDescent="0.25">
      <c r="A105" s="58"/>
      <c r="B105" s="58"/>
      <c r="C105" s="31"/>
      <c r="D105" s="87" t="str">
        <f>IF(AND(D100="Voldaan",D101="Voldoende",D102="Voldoende",D103="Voldoende"),D104,"VW")</f>
        <v>VW</v>
      </c>
      <c r="E105" s="58"/>
    </row>
    <row r="106" spans="1:5" ht="30" customHeight="1" x14ac:dyDescent="0.3">
      <c r="A106" s="7"/>
      <c r="B106" s="7"/>
      <c r="C106" s="15" t="s">
        <v>171</v>
      </c>
      <c r="D106" s="44" t="str">
        <f>IF(D105="VW","VW",D104)</f>
        <v>VW</v>
      </c>
      <c r="E106" s="7"/>
    </row>
  </sheetData>
  <sheetProtection sheet="1" objects="1" scenarios="1"/>
  <dataValidations count="2">
    <dataValidation type="list" allowBlank="1" showInputMessage="1" showErrorMessage="1" sqref="D28:D48 D53:D85 D90:D95" xr:uid="{899FADC3-F892-40A2-8070-6C6DEE8E45FD}">
      <formula1>"0,1,2,3"</formula1>
    </dataValidation>
    <dataValidation type="list" allowBlank="1" showInputMessage="1" showErrorMessage="1" sqref="D20:D24 D14:D17" xr:uid="{CE2A4721-2D12-4837-89A7-018EE80EF4C3}">
      <formula1>"JA,NEE"</formula1>
    </dataValidation>
  </dataValidations>
  <pageMargins left="0" right="0" top="0" bottom="0"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CB0D-7DF7-4B22-970A-34845F41EFD3}">
  <dimension ref="A1:E115"/>
  <sheetViews>
    <sheetView workbookViewId="0">
      <selection activeCell="C8" sqref="C8"/>
    </sheetView>
  </sheetViews>
  <sheetFormatPr defaultColWidth="9.140625" defaultRowHeight="15" x14ac:dyDescent="0.25"/>
  <cols>
    <col min="1" max="1" width="1.42578125" customWidth="1"/>
    <col min="2" max="2" width="11.42578125" customWidth="1"/>
    <col min="3" max="3" width="74.85546875" customWidth="1"/>
    <col min="4" max="4" width="11.42578125" style="23" customWidth="1"/>
    <col min="5" max="5" width="1.42578125" customWidth="1"/>
  </cols>
  <sheetData>
    <row r="1" spans="1:5" x14ac:dyDescent="0.25">
      <c r="A1" s="8"/>
      <c r="B1" s="8"/>
      <c r="C1" s="8"/>
      <c r="D1" s="25"/>
      <c r="E1" s="8"/>
    </row>
    <row r="2" spans="1:5" x14ac:dyDescent="0.25">
      <c r="A2" s="8"/>
      <c r="B2" s="8"/>
      <c r="C2" s="8"/>
      <c r="D2" s="25"/>
      <c r="E2" s="8"/>
    </row>
    <row r="3" spans="1:5" x14ac:dyDescent="0.25">
      <c r="A3" s="8"/>
      <c r="B3" s="8"/>
      <c r="C3" s="8"/>
      <c r="D3" s="25"/>
      <c r="E3" s="8"/>
    </row>
    <row r="4" spans="1:5" x14ac:dyDescent="0.25">
      <c r="A4" s="8"/>
      <c r="B4" s="8"/>
      <c r="C4" s="8"/>
      <c r="D4" s="25"/>
      <c r="E4" s="8"/>
    </row>
    <row r="5" spans="1:5" x14ac:dyDescent="0.25">
      <c r="A5" s="8"/>
      <c r="B5" s="8"/>
      <c r="C5" s="8"/>
      <c r="D5" s="25"/>
      <c r="E5" s="8"/>
    </row>
    <row r="6" spans="1:5" ht="18.75" x14ac:dyDescent="0.3">
      <c r="A6" s="8"/>
      <c r="B6" s="8"/>
      <c r="C6" s="9" t="s">
        <v>190</v>
      </c>
      <c r="D6" s="25"/>
      <c r="E6" s="8"/>
    </row>
    <row r="7" spans="1:5" ht="18.75" x14ac:dyDescent="0.3">
      <c r="A7" s="8"/>
      <c r="B7" s="8"/>
      <c r="C7" s="10"/>
      <c r="D7" s="25"/>
      <c r="E7" s="8"/>
    </row>
    <row r="8" spans="1:5" x14ac:dyDescent="0.25">
      <c r="A8" s="8"/>
      <c r="B8" s="76" t="s">
        <v>147</v>
      </c>
      <c r="C8" s="77"/>
      <c r="D8" s="25"/>
      <c r="E8" s="8"/>
    </row>
    <row r="9" spans="1:5" x14ac:dyDescent="0.25">
      <c r="A9" s="8"/>
      <c r="B9" s="76" t="s">
        <v>0</v>
      </c>
      <c r="C9" s="77"/>
      <c r="D9" s="25"/>
      <c r="E9" s="8"/>
    </row>
    <row r="10" spans="1:5" x14ac:dyDescent="0.25">
      <c r="A10" s="8"/>
      <c r="B10" s="76" t="s">
        <v>176</v>
      </c>
      <c r="C10" s="77"/>
      <c r="D10" s="25"/>
      <c r="E10" s="8"/>
    </row>
    <row r="11" spans="1:5" x14ac:dyDescent="0.25">
      <c r="A11" s="8"/>
      <c r="B11" s="8"/>
      <c r="C11" s="8"/>
      <c r="D11" s="25"/>
      <c r="E11" s="8"/>
    </row>
    <row r="12" spans="1:5" s="29" customFormat="1" ht="18.75" x14ac:dyDescent="0.3">
      <c r="A12" s="68"/>
      <c r="B12" s="68"/>
      <c r="C12" s="46" t="s">
        <v>149</v>
      </c>
      <c r="D12" s="69"/>
      <c r="E12" s="68"/>
    </row>
    <row r="13" spans="1:5" x14ac:dyDescent="0.25">
      <c r="C13" s="16" t="s">
        <v>150</v>
      </c>
      <c r="D13" s="22" t="s">
        <v>168</v>
      </c>
    </row>
    <row r="14" spans="1:5" x14ac:dyDescent="0.25">
      <c r="C14" s="2" t="s">
        <v>178</v>
      </c>
      <c r="D14" s="47"/>
    </row>
    <row r="15" spans="1:5" x14ac:dyDescent="0.25">
      <c r="C15" s="2" t="s">
        <v>151</v>
      </c>
      <c r="D15" s="47"/>
    </row>
    <row r="16" spans="1:5" ht="45" x14ac:dyDescent="0.25">
      <c r="C16" s="2" t="s">
        <v>152</v>
      </c>
      <c r="D16" s="47"/>
    </row>
    <row r="17" spans="1:5" ht="30" x14ac:dyDescent="0.25">
      <c r="C17" s="2" t="s">
        <v>153</v>
      </c>
      <c r="D17" s="47"/>
    </row>
    <row r="18" spans="1:5" x14ac:dyDescent="0.25">
      <c r="A18" s="8"/>
      <c r="B18" s="8"/>
      <c r="C18" s="24"/>
      <c r="D18" s="25"/>
      <c r="E18" s="8"/>
    </row>
    <row r="19" spans="1:5" x14ac:dyDescent="0.25">
      <c r="C19" s="16" t="s">
        <v>154</v>
      </c>
      <c r="D19" s="22" t="s">
        <v>168</v>
      </c>
    </row>
    <row r="20" spans="1:5" x14ac:dyDescent="0.25">
      <c r="C20" s="2" t="s">
        <v>155</v>
      </c>
      <c r="D20" s="47"/>
    </row>
    <row r="21" spans="1:5" x14ac:dyDescent="0.25">
      <c r="C21" s="2" t="s">
        <v>160</v>
      </c>
      <c r="D21" s="47"/>
    </row>
    <row r="22" spans="1:5" x14ac:dyDescent="0.25">
      <c r="C22" s="2" t="s">
        <v>156</v>
      </c>
      <c r="D22" s="47"/>
    </row>
    <row r="23" spans="1:5" ht="30" x14ac:dyDescent="0.25">
      <c r="C23" s="2" t="s">
        <v>157</v>
      </c>
      <c r="D23" s="47"/>
    </row>
    <row r="24" spans="1:5" x14ac:dyDescent="0.25">
      <c r="C24" t="s">
        <v>158</v>
      </c>
      <c r="D24" s="47"/>
    </row>
    <row r="25" spans="1:5" x14ac:dyDescent="0.25">
      <c r="A25" s="8"/>
      <c r="B25" s="8"/>
      <c r="C25" s="54" t="s">
        <v>170</v>
      </c>
      <c r="D25" s="45" t="str">
        <f>IF(AND(D14="JA",D15="JA",D16="JA",D17="JA",D20="JA",D21="JA",D22="JA",D23="JA",D24="JA"),"Voldaan","Niet voldaan")</f>
        <v>Niet voldaan</v>
      </c>
      <c r="E25" s="8"/>
    </row>
    <row r="26" spans="1:5" s="29" customFormat="1" ht="18.75" x14ac:dyDescent="0.3">
      <c r="A26" s="28"/>
      <c r="B26" s="28"/>
      <c r="C26" s="46" t="s">
        <v>4</v>
      </c>
      <c r="D26" s="52"/>
      <c r="E26" s="28"/>
    </row>
    <row r="27" spans="1:5" s="1" customFormat="1" x14ac:dyDescent="0.25">
      <c r="B27" s="1" t="s">
        <v>1</v>
      </c>
      <c r="C27" s="1" t="s">
        <v>5</v>
      </c>
      <c r="D27" s="22" t="s">
        <v>6</v>
      </c>
    </row>
    <row r="28" spans="1:5" ht="30" x14ac:dyDescent="0.25">
      <c r="B28" s="4" t="s">
        <v>2</v>
      </c>
      <c r="C28" s="2" t="s">
        <v>7</v>
      </c>
      <c r="D28" s="48"/>
      <c r="E28" s="3"/>
    </row>
    <row r="29" spans="1:5" x14ac:dyDescent="0.25">
      <c r="B29" s="4" t="s">
        <v>2</v>
      </c>
      <c r="C29" s="2" t="s">
        <v>10</v>
      </c>
      <c r="D29" s="48"/>
    </row>
    <row r="30" spans="1:5" x14ac:dyDescent="0.25">
      <c r="B30" s="4" t="s">
        <v>2</v>
      </c>
      <c r="C30" s="2" t="s">
        <v>11</v>
      </c>
      <c r="D30" s="48"/>
    </row>
    <row r="31" spans="1:5" x14ac:dyDescent="0.25">
      <c r="B31" s="4" t="s">
        <v>2</v>
      </c>
      <c r="C31" s="2" t="s">
        <v>12</v>
      </c>
      <c r="D31" s="48"/>
    </row>
    <row r="32" spans="1:5" ht="30" x14ac:dyDescent="0.25">
      <c r="B32" s="4" t="s">
        <v>2</v>
      </c>
      <c r="C32" s="2" t="s">
        <v>13</v>
      </c>
      <c r="D32" s="48"/>
    </row>
    <row r="33" spans="2:4" x14ac:dyDescent="0.25">
      <c r="B33" s="4" t="s">
        <v>41</v>
      </c>
      <c r="C33" s="2" t="s">
        <v>42</v>
      </c>
      <c r="D33" s="48"/>
    </row>
    <row r="34" spans="2:4" x14ac:dyDescent="0.25">
      <c r="B34" s="4" t="s">
        <v>41</v>
      </c>
      <c r="C34" s="2" t="s">
        <v>43</v>
      </c>
      <c r="D34" s="48"/>
    </row>
    <row r="35" spans="2:4" x14ac:dyDescent="0.25">
      <c r="B35" s="4" t="s">
        <v>41</v>
      </c>
      <c r="C35" s="2" t="s">
        <v>44</v>
      </c>
      <c r="D35" s="48"/>
    </row>
    <row r="36" spans="2:4" x14ac:dyDescent="0.25">
      <c r="B36" s="4" t="s">
        <v>89</v>
      </c>
      <c r="C36" s="2" t="s">
        <v>90</v>
      </c>
      <c r="D36" s="48"/>
    </row>
    <row r="37" spans="2:4" x14ac:dyDescent="0.25">
      <c r="B37" s="4" t="s">
        <v>89</v>
      </c>
      <c r="C37" s="2" t="s">
        <v>91</v>
      </c>
      <c r="D37" s="48"/>
    </row>
    <row r="38" spans="2:4" ht="30" x14ac:dyDescent="0.25">
      <c r="B38" s="4" t="s">
        <v>126</v>
      </c>
      <c r="C38" s="2" t="s">
        <v>127</v>
      </c>
      <c r="D38" s="48"/>
    </row>
    <row r="39" spans="2:4" ht="30" x14ac:dyDescent="0.25">
      <c r="B39" s="4" t="s">
        <v>46</v>
      </c>
      <c r="C39" s="2" t="s">
        <v>45</v>
      </c>
      <c r="D39" s="48"/>
    </row>
    <row r="40" spans="2:4" ht="30" x14ac:dyDescent="0.25">
      <c r="B40" s="4" t="s">
        <v>3</v>
      </c>
      <c r="C40" s="2" t="s">
        <v>14</v>
      </c>
      <c r="D40" s="48"/>
    </row>
    <row r="41" spans="2:4" ht="30" x14ac:dyDescent="0.25">
      <c r="B41" s="4" t="s">
        <v>3</v>
      </c>
      <c r="C41" s="2" t="s">
        <v>15</v>
      </c>
      <c r="D41" s="48"/>
    </row>
    <row r="42" spans="2:4" x14ac:dyDescent="0.25">
      <c r="B42" s="4" t="s">
        <v>47</v>
      </c>
      <c r="C42" s="2" t="s">
        <v>48</v>
      </c>
      <c r="D42" s="48"/>
    </row>
    <row r="43" spans="2:4" ht="30" x14ac:dyDescent="0.25">
      <c r="B43" s="4" t="s">
        <v>47</v>
      </c>
      <c r="C43" s="2" t="s">
        <v>49</v>
      </c>
      <c r="D43" s="48"/>
    </row>
    <row r="44" spans="2:4" ht="30" x14ac:dyDescent="0.25">
      <c r="B44" s="4" t="s">
        <v>47</v>
      </c>
      <c r="C44" s="2" t="s">
        <v>50</v>
      </c>
      <c r="D44" s="48"/>
    </row>
    <row r="45" spans="2:4" ht="30" x14ac:dyDescent="0.25">
      <c r="B45" s="4" t="s">
        <v>47</v>
      </c>
      <c r="C45" s="2" t="s">
        <v>51</v>
      </c>
      <c r="D45" s="48"/>
    </row>
    <row r="46" spans="2:4" ht="30" x14ac:dyDescent="0.25">
      <c r="B46" s="4" t="s">
        <v>47</v>
      </c>
      <c r="C46" s="2" t="s">
        <v>52</v>
      </c>
      <c r="D46" s="48"/>
    </row>
    <row r="47" spans="2:4" ht="30" x14ac:dyDescent="0.25">
      <c r="B47" s="4" t="s">
        <v>92</v>
      </c>
      <c r="C47" s="2" t="s">
        <v>93</v>
      </c>
      <c r="D47" s="48"/>
    </row>
    <row r="48" spans="2:4" ht="30" x14ac:dyDescent="0.25">
      <c r="B48" s="4" t="s">
        <v>92</v>
      </c>
      <c r="C48" s="2" t="s">
        <v>94</v>
      </c>
      <c r="D48" s="48"/>
    </row>
    <row r="49" spans="1:5" ht="30" x14ac:dyDescent="0.25">
      <c r="B49" s="4" t="s">
        <v>92</v>
      </c>
      <c r="C49" s="2" t="s">
        <v>95</v>
      </c>
      <c r="D49" s="48"/>
    </row>
    <row r="50" spans="1:5" ht="30" x14ac:dyDescent="0.25">
      <c r="B50" s="4" t="s">
        <v>128</v>
      </c>
      <c r="C50" s="2" t="s">
        <v>129</v>
      </c>
      <c r="D50" s="48"/>
    </row>
    <row r="51" spans="1:5" s="1" customFormat="1" x14ac:dyDescent="0.25">
      <c r="A51" s="12"/>
      <c r="B51" s="13"/>
      <c r="C51" s="45" t="s">
        <v>169</v>
      </c>
      <c r="D51" s="42">
        <f>SUM(D28:D50)</f>
        <v>0</v>
      </c>
      <c r="E51" s="12"/>
    </row>
    <row r="52" spans="1:5" x14ac:dyDescent="0.25">
      <c r="A52" s="8"/>
      <c r="B52" s="14"/>
      <c r="C52" s="45" t="s">
        <v>170</v>
      </c>
      <c r="D52" s="45" t="str">
        <f>IF(D51&lt;45,IF(D51&gt;=1,"Onvoldoende",""),"Voldoende")</f>
        <v/>
      </c>
      <c r="E52" s="8"/>
    </row>
    <row r="53" spans="1:5" s="27" customFormat="1" ht="18.75" x14ac:dyDescent="0.3">
      <c r="A53" s="26"/>
      <c r="B53" s="26"/>
      <c r="C53" s="46" t="s">
        <v>9</v>
      </c>
      <c r="D53" s="50"/>
      <c r="E53" s="26"/>
    </row>
    <row r="54" spans="1:5" s="1" customFormat="1" x14ac:dyDescent="0.25">
      <c r="B54" s="1" t="s">
        <v>1</v>
      </c>
      <c r="C54" s="1" t="s">
        <v>5</v>
      </c>
      <c r="D54" s="22" t="s">
        <v>6</v>
      </c>
    </row>
    <row r="55" spans="1:5" x14ac:dyDescent="0.25">
      <c r="B55" s="4" t="s">
        <v>16</v>
      </c>
      <c r="C55" s="2" t="s">
        <v>21</v>
      </c>
      <c r="D55" s="48"/>
    </row>
    <row r="56" spans="1:5" ht="30" x14ac:dyDescent="0.25">
      <c r="B56" s="4" t="s">
        <v>53</v>
      </c>
      <c r="C56" s="2" t="s">
        <v>54</v>
      </c>
      <c r="D56" s="48"/>
    </row>
    <row r="57" spans="1:5" x14ac:dyDescent="0.25">
      <c r="B57" s="4" t="s">
        <v>96</v>
      </c>
      <c r="C57" s="2" t="s">
        <v>97</v>
      </c>
      <c r="D57" s="48"/>
    </row>
    <row r="58" spans="1:5" x14ac:dyDescent="0.25">
      <c r="B58" s="4" t="s">
        <v>17</v>
      </c>
      <c r="C58" s="2" t="s">
        <v>22</v>
      </c>
      <c r="D58" s="48"/>
    </row>
    <row r="59" spans="1:5" x14ac:dyDescent="0.25">
      <c r="B59" s="4" t="s">
        <v>55</v>
      </c>
      <c r="C59" s="2" t="s">
        <v>56</v>
      </c>
      <c r="D59" s="48"/>
    </row>
    <row r="60" spans="1:5" x14ac:dyDescent="0.25">
      <c r="B60" s="4" t="s">
        <v>18</v>
      </c>
      <c r="C60" s="2" t="s">
        <v>23</v>
      </c>
      <c r="D60" s="48"/>
    </row>
    <row r="61" spans="1:5" ht="30" x14ac:dyDescent="0.25">
      <c r="B61" s="4" t="s">
        <v>18</v>
      </c>
      <c r="C61" s="2" t="s">
        <v>24</v>
      </c>
      <c r="D61" s="48"/>
    </row>
    <row r="62" spans="1:5" x14ac:dyDescent="0.25">
      <c r="B62" s="4" t="s">
        <v>57</v>
      </c>
      <c r="C62" s="2" t="s">
        <v>58</v>
      </c>
      <c r="D62" s="48"/>
    </row>
    <row r="63" spans="1:5" ht="30" x14ac:dyDescent="0.25">
      <c r="B63" s="4" t="s">
        <v>98</v>
      </c>
      <c r="C63" s="2" t="s">
        <v>99</v>
      </c>
      <c r="D63" s="48"/>
    </row>
    <row r="64" spans="1:5" x14ac:dyDescent="0.25">
      <c r="B64" s="4" t="s">
        <v>98</v>
      </c>
      <c r="C64" s="2" t="s">
        <v>100</v>
      </c>
      <c r="D64" s="48"/>
    </row>
    <row r="65" spans="2:4" ht="30" x14ac:dyDescent="0.25">
      <c r="B65" s="4" t="s">
        <v>130</v>
      </c>
      <c r="C65" s="2" t="s">
        <v>131</v>
      </c>
      <c r="D65" s="48"/>
    </row>
    <row r="66" spans="2:4" ht="30" x14ac:dyDescent="0.25">
      <c r="B66" s="4" t="s">
        <v>19</v>
      </c>
      <c r="C66" s="2" t="s">
        <v>25</v>
      </c>
      <c r="D66" s="48"/>
    </row>
    <row r="67" spans="2:4" ht="30" x14ac:dyDescent="0.25">
      <c r="B67" s="4" t="s">
        <v>101</v>
      </c>
      <c r="C67" s="2" t="s">
        <v>102</v>
      </c>
      <c r="D67" s="48"/>
    </row>
    <row r="68" spans="2:4" ht="30" x14ac:dyDescent="0.25">
      <c r="B68" s="4" t="s">
        <v>101</v>
      </c>
      <c r="C68" s="2" t="s">
        <v>103</v>
      </c>
      <c r="D68" s="48"/>
    </row>
    <row r="69" spans="2:4" ht="30" x14ac:dyDescent="0.25">
      <c r="B69" s="4" t="s">
        <v>104</v>
      </c>
      <c r="C69" s="2" t="s">
        <v>105</v>
      </c>
      <c r="D69" s="48"/>
    </row>
    <row r="70" spans="2:4" x14ac:dyDescent="0.25">
      <c r="B70" s="4" t="s">
        <v>104</v>
      </c>
      <c r="C70" s="2" t="s">
        <v>106</v>
      </c>
      <c r="D70" s="48"/>
    </row>
    <row r="71" spans="2:4" ht="30" x14ac:dyDescent="0.25">
      <c r="B71" s="4" t="s">
        <v>104</v>
      </c>
      <c r="C71" s="2" t="s">
        <v>107</v>
      </c>
      <c r="D71" s="48"/>
    </row>
    <row r="72" spans="2:4" x14ac:dyDescent="0.25">
      <c r="B72" s="4" t="s">
        <v>104</v>
      </c>
      <c r="C72" s="2" t="s">
        <v>108</v>
      </c>
      <c r="D72" s="48"/>
    </row>
    <row r="73" spans="2:4" ht="30" x14ac:dyDescent="0.25">
      <c r="B73" s="4" t="s">
        <v>132</v>
      </c>
      <c r="C73" s="2" t="s">
        <v>133</v>
      </c>
      <c r="D73" s="48"/>
    </row>
    <row r="74" spans="2:4" x14ac:dyDescent="0.25">
      <c r="B74" s="4" t="s">
        <v>20</v>
      </c>
      <c r="C74" s="2" t="s">
        <v>26</v>
      </c>
      <c r="D74" s="48"/>
    </row>
    <row r="75" spans="2:4" x14ac:dyDescent="0.25">
      <c r="B75" s="4" t="s">
        <v>20</v>
      </c>
      <c r="C75" s="2" t="s">
        <v>27</v>
      </c>
      <c r="D75" s="48"/>
    </row>
    <row r="76" spans="2:4" x14ac:dyDescent="0.25">
      <c r="B76" s="4" t="s">
        <v>20</v>
      </c>
      <c r="C76" s="2" t="s">
        <v>28</v>
      </c>
      <c r="D76" s="48"/>
    </row>
    <row r="77" spans="2:4" x14ac:dyDescent="0.25">
      <c r="B77" s="4" t="s">
        <v>59</v>
      </c>
      <c r="C77" s="2" t="s">
        <v>60</v>
      </c>
      <c r="D77" s="48"/>
    </row>
    <row r="78" spans="2:4" x14ac:dyDescent="0.25">
      <c r="B78" s="4" t="s">
        <v>59</v>
      </c>
      <c r="C78" s="2" t="s">
        <v>61</v>
      </c>
      <c r="D78" s="48"/>
    </row>
    <row r="79" spans="2:4" x14ac:dyDescent="0.25">
      <c r="B79" s="4" t="s">
        <v>59</v>
      </c>
      <c r="C79" s="2" t="s">
        <v>62</v>
      </c>
      <c r="D79" s="48"/>
    </row>
    <row r="80" spans="2:4" x14ac:dyDescent="0.25">
      <c r="B80" s="4" t="s">
        <v>59</v>
      </c>
      <c r="C80" s="2" t="s">
        <v>63</v>
      </c>
      <c r="D80" s="48"/>
    </row>
    <row r="81" spans="1:5" x14ac:dyDescent="0.25">
      <c r="B81" s="4" t="s">
        <v>59</v>
      </c>
      <c r="C81" s="2" t="s">
        <v>64</v>
      </c>
      <c r="D81" s="48"/>
    </row>
    <row r="82" spans="1:5" x14ac:dyDescent="0.25">
      <c r="B82" s="4" t="s">
        <v>59</v>
      </c>
      <c r="C82" s="2" t="s">
        <v>65</v>
      </c>
      <c r="D82" s="48"/>
    </row>
    <row r="83" spans="1:5" x14ac:dyDescent="0.25">
      <c r="B83" s="4" t="s">
        <v>59</v>
      </c>
      <c r="C83" s="2" t="s">
        <v>66</v>
      </c>
      <c r="D83" s="48"/>
    </row>
    <row r="84" spans="1:5" x14ac:dyDescent="0.25">
      <c r="B84" s="4" t="s">
        <v>59</v>
      </c>
      <c r="C84" s="2" t="s">
        <v>67</v>
      </c>
      <c r="D84" s="48"/>
    </row>
    <row r="85" spans="1:5" x14ac:dyDescent="0.25">
      <c r="B85" s="4" t="s">
        <v>109</v>
      </c>
      <c r="C85" s="2" t="s">
        <v>110</v>
      </c>
      <c r="D85" s="48"/>
    </row>
    <row r="86" spans="1:5" x14ac:dyDescent="0.25">
      <c r="B86" s="4" t="s">
        <v>109</v>
      </c>
      <c r="C86" s="2" t="s">
        <v>111</v>
      </c>
      <c r="D86" s="48"/>
    </row>
    <row r="87" spans="1:5" ht="30" x14ac:dyDescent="0.25">
      <c r="B87" s="4" t="s">
        <v>109</v>
      </c>
      <c r="C87" s="2" t="s">
        <v>180</v>
      </c>
      <c r="D87" s="48"/>
    </row>
    <row r="88" spans="1:5" ht="30" x14ac:dyDescent="0.25">
      <c r="B88" s="4" t="s">
        <v>109</v>
      </c>
      <c r="C88" s="2" t="s">
        <v>113</v>
      </c>
      <c r="D88" s="48"/>
    </row>
    <row r="89" spans="1:5" ht="30" x14ac:dyDescent="0.25">
      <c r="B89" s="4" t="s">
        <v>109</v>
      </c>
      <c r="C89" s="2" t="s">
        <v>114</v>
      </c>
      <c r="D89" s="48"/>
    </row>
    <row r="90" spans="1:5" ht="30" x14ac:dyDescent="0.25">
      <c r="B90" s="4" t="s">
        <v>134</v>
      </c>
      <c r="C90" s="2" t="s">
        <v>135</v>
      </c>
      <c r="D90" s="48"/>
    </row>
    <row r="91" spans="1:5" s="1" customFormat="1" x14ac:dyDescent="0.25">
      <c r="A91" s="12"/>
      <c r="B91" s="13"/>
      <c r="C91" s="45" t="s">
        <v>169</v>
      </c>
      <c r="D91" s="42">
        <f>SUM(D55:D90)</f>
        <v>0</v>
      </c>
      <c r="E91" s="12"/>
    </row>
    <row r="92" spans="1:5" x14ac:dyDescent="0.25">
      <c r="A92" s="8"/>
      <c r="B92" s="14"/>
      <c r="C92" s="45" t="s">
        <v>170</v>
      </c>
      <c r="D92" s="43" t="str">
        <f>IF(D91&lt;70,IF(D91&gt;=1,"Onvoldoende",""),"Voldoende")</f>
        <v/>
      </c>
      <c r="E92" s="8"/>
    </row>
    <row r="93" spans="1:5" s="29" customFormat="1" ht="18.75" x14ac:dyDescent="0.3">
      <c r="A93" s="28"/>
      <c r="B93" s="28"/>
      <c r="C93" s="46" t="s">
        <v>124</v>
      </c>
      <c r="D93" s="51"/>
      <c r="E93" s="28"/>
    </row>
    <row r="94" spans="1:5" s="1" customFormat="1" x14ac:dyDescent="0.25">
      <c r="B94" s="1" t="s">
        <v>1</v>
      </c>
      <c r="C94" s="1" t="s">
        <v>5</v>
      </c>
      <c r="D94" s="22" t="s">
        <v>6</v>
      </c>
    </row>
    <row r="95" spans="1:5" ht="30" x14ac:dyDescent="0.25">
      <c r="B95" s="6" t="s">
        <v>115</v>
      </c>
      <c r="C95" s="2" t="s">
        <v>116</v>
      </c>
      <c r="D95" s="48"/>
    </row>
    <row r="96" spans="1:5" ht="30" x14ac:dyDescent="0.25">
      <c r="B96" s="6" t="s">
        <v>115</v>
      </c>
      <c r="C96" s="2" t="s">
        <v>117</v>
      </c>
      <c r="D96" s="48"/>
    </row>
    <row r="97" spans="1:5" ht="30" customHeight="1" x14ac:dyDescent="0.25">
      <c r="B97" s="6" t="s">
        <v>115</v>
      </c>
      <c r="C97" s="2" t="s">
        <v>118</v>
      </c>
      <c r="D97" s="48"/>
    </row>
    <row r="98" spans="1:5" ht="60" x14ac:dyDescent="0.25">
      <c r="B98" s="6" t="s">
        <v>130</v>
      </c>
      <c r="C98" s="2" t="s">
        <v>136</v>
      </c>
      <c r="D98" s="48"/>
    </row>
    <row r="99" spans="1:5" ht="30" x14ac:dyDescent="0.25">
      <c r="B99" s="6" t="s">
        <v>137</v>
      </c>
      <c r="C99" s="2" t="s">
        <v>138</v>
      </c>
      <c r="D99" s="48"/>
    </row>
    <row r="100" spans="1:5" ht="30" x14ac:dyDescent="0.25">
      <c r="B100" s="6" t="s">
        <v>119</v>
      </c>
      <c r="C100" s="2" t="s">
        <v>120</v>
      </c>
      <c r="D100" s="48"/>
    </row>
    <row r="101" spans="1:5" ht="30" x14ac:dyDescent="0.25">
      <c r="B101" s="6" t="s">
        <v>115</v>
      </c>
      <c r="C101" s="2" t="s">
        <v>121</v>
      </c>
      <c r="D101" s="48"/>
    </row>
    <row r="102" spans="1:5" ht="60" x14ac:dyDescent="0.25">
      <c r="B102" s="6" t="s">
        <v>122</v>
      </c>
      <c r="C102" s="2" t="s">
        <v>123</v>
      </c>
      <c r="D102" s="48"/>
    </row>
    <row r="103" spans="1:5" ht="45" x14ac:dyDescent="0.25">
      <c r="B103" s="6" t="s">
        <v>139</v>
      </c>
      <c r="C103" s="2" t="s">
        <v>140</v>
      </c>
      <c r="D103" s="48"/>
    </row>
    <row r="104" spans="1:5" x14ac:dyDescent="0.25">
      <c r="B104" s="6" t="s">
        <v>141</v>
      </c>
      <c r="C104" s="2" t="s">
        <v>142</v>
      </c>
      <c r="D104" s="48"/>
    </row>
    <row r="105" spans="1:5" s="55" customFormat="1" ht="12.75" x14ac:dyDescent="0.2">
      <c r="A105" s="45"/>
      <c r="B105" s="45"/>
      <c r="C105" s="45" t="s">
        <v>169</v>
      </c>
      <c r="D105" s="42">
        <f>SUM(D95:D104)</f>
        <v>0</v>
      </c>
      <c r="E105" s="45"/>
    </row>
    <row r="106" spans="1:5" s="55" customFormat="1" ht="12.75" x14ac:dyDescent="0.2">
      <c r="A106" s="45"/>
      <c r="B106" s="45"/>
      <c r="C106" s="45" t="s">
        <v>170</v>
      </c>
      <c r="D106" s="42" t="str">
        <f>IF(D105&lt;18,IF(D105&gt;=1,"Onvoldoende",""),"Voldoende")</f>
        <v/>
      </c>
      <c r="E106" s="45"/>
    </row>
    <row r="107" spans="1:5" s="55" customFormat="1" ht="30" customHeight="1" x14ac:dyDescent="0.2">
      <c r="A107" s="57"/>
      <c r="B107" s="57"/>
      <c r="C107" s="57"/>
      <c r="D107" s="33"/>
      <c r="E107" s="57"/>
    </row>
    <row r="108" spans="1:5" x14ac:dyDescent="0.25">
      <c r="A108" s="61"/>
      <c r="B108" s="61"/>
      <c r="C108" s="31" t="s">
        <v>125</v>
      </c>
      <c r="D108" s="42">
        <f>SUM(D51+D91+D105)</f>
        <v>0</v>
      </c>
      <c r="E108" s="61"/>
    </row>
    <row r="109" spans="1:5" s="17" customFormat="1" x14ac:dyDescent="0.25">
      <c r="A109" s="53"/>
      <c r="B109" s="53"/>
      <c r="C109" s="31" t="s">
        <v>159</v>
      </c>
      <c r="D109" s="42" t="str">
        <f>IF(AND(D14="JA",D15="JA",D16="JA",D17="JA",D20="JA",D21="JA",D22="JA",D23="JA",D24="JA"),"Voldaan","Niet voldaan")</f>
        <v>Niet voldaan</v>
      </c>
      <c r="E109" s="53"/>
    </row>
    <row r="110" spans="1:5" x14ac:dyDescent="0.25">
      <c r="A110" s="61"/>
      <c r="B110" s="61"/>
      <c r="C110" s="31" t="s">
        <v>84</v>
      </c>
      <c r="D110" s="42" t="str">
        <f>IF(D51&lt;45,IF(D51&gt;=1,"Onvoldoende",""),"Voldoende")</f>
        <v/>
      </c>
      <c r="E110" s="61"/>
    </row>
    <row r="111" spans="1:5" x14ac:dyDescent="0.25">
      <c r="A111" s="61"/>
      <c r="B111" s="61"/>
      <c r="C111" s="31" t="s">
        <v>85</v>
      </c>
      <c r="D111" s="42" t="str">
        <f>IF(D91&lt;70,IF(D91&gt;=1,"Onvoldoende",""),"Voldoende")</f>
        <v/>
      </c>
      <c r="E111" s="61"/>
    </row>
    <row r="112" spans="1:5" x14ac:dyDescent="0.25">
      <c r="A112" s="61"/>
      <c r="B112" s="61"/>
      <c r="C112" s="31" t="s">
        <v>86</v>
      </c>
      <c r="D112" s="42" t="str">
        <f>IF(D105&lt;18,IF(D105&gt;=1,"Onvoldoende",""),"Voldoende")</f>
        <v/>
      </c>
      <c r="E112" s="61"/>
    </row>
    <row r="113" spans="1:5" x14ac:dyDescent="0.25">
      <c r="A113" s="61"/>
      <c r="B113" s="61"/>
      <c r="C113" s="31" t="s">
        <v>8</v>
      </c>
      <c r="D113" s="43" t="str">
        <f>IF(D108&gt;=1,4.5/(207-133)*(D108-133)+5.5,"")</f>
        <v/>
      </c>
      <c r="E113" s="61"/>
    </row>
    <row r="114" spans="1:5" x14ac:dyDescent="0.25">
      <c r="A114" s="61"/>
      <c r="B114" s="61"/>
      <c r="C114" s="31"/>
      <c r="D114" s="83" t="str">
        <f>IF(AND(D109="Voldaan",D110="Voldoende",D111="Voldoende",D112="Voldoende"),D113,"VW")</f>
        <v>VW</v>
      </c>
      <c r="E114" s="61"/>
    </row>
    <row r="115" spans="1:5" ht="30" customHeight="1" x14ac:dyDescent="0.3">
      <c r="A115" s="7"/>
      <c r="B115" s="7"/>
      <c r="C115" s="15" t="s">
        <v>171</v>
      </c>
      <c r="D115" s="44" t="str">
        <f>IF(D114="VW","VW",D113)</f>
        <v>VW</v>
      </c>
      <c r="E115" s="7"/>
    </row>
  </sheetData>
  <sheetProtection sheet="1" objects="1" scenarios="1"/>
  <dataValidations count="2">
    <dataValidation type="list" allowBlank="1" showInputMessage="1" showErrorMessage="1" sqref="D28:D50 D55:D90 D95:D104" xr:uid="{2DED6A7E-C7E0-4527-AEEA-5AA89F29A41D}">
      <formula1>"0,1,2,3"</formula1>
    </dataValidation>
    <dataValidation type="list" allowBlank="1" showInputMessage="1" showErrorMessage="1" sqref="D20:D24 D14:D17" xr:uid="{58CD1C64-8560-4CA2-A41F-D46D5827FBF7}">
      <formula1>"JA,NEE"</formula1>
    </dataValidation>
  </dataValidations>
  <pageMargins left="0" right="0" top="0" bottom="0"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101DE-2CA6-428A-8F6B-5961861C1EFD}">
  <dimension ref="A1:E115"/>
  <sheetViews>
    <sheetView zoomScaleNormal="100" workbookViewId="0">
      <selection activeCell="C8" sqref="C8"/>
    </sheetView>
  </sheetViews>
  <sheetFormatPr defaultColWidth="9.140625" defaultRowHeight="15" x14ac:dyDescent="0.25"/>
  <cols>
    <col min="1" max="1" width="1.42578125" customWidth="1"/>
    <col min="2" max="2" width="11.42578125" customWidth="1"/>
    <col min="3" max="3" width="74.85546875" customWidth="1"/>
    <col min="4" max="4" width="11.42578125" style="23" customWidth="1"/>
    <col min="5" max="5" width="1.42578125" customWidth="1"/>
  </cols>
  <sheetData>
    <row r="1" spans="1:5" x14ac:dyDescent="0.25">
      <c r="A1" s="8"/>
      <c r="B1" s="8"/>
      <c r="C1" s="8"/>
      <c r="D1" s="25"/>
      <c r="E1" s="8"/>
    </row>
    <row r="2" spans="1:5" x14ac:dyDescent="0.25">
      <c r="A2" s="8"/>
      <c r="B2" s="8"/>
      <c r="C2" s="8"/>
      <c r="D2" s="25"/>
      <c r="E2" s="8"/>
    </row>
    <row r="3" spans="1:5" x14ac:dyDescent="0.25">
      <c r="A3" s="8"/>
      <c r="B3" s="8"/>
      <c r="C3" s="8"/>
      <c r="D3" s="25"/>
      <c r="E3" s="8"/>
    </row>
    <row r="4" spans="1:5" x14ac:dyDescent="0.25">
      <c r="A4" s="8"/>
      <c r="B4" s="8"/>
      <c r="C4" s="8"/>
      <c r="D4" s="25"/>
      <c r="E4" s="8"/>
    </row>
    <row r="5" spans="1:5" x14ac:dyDescent="0.25">
      <c r="A5" s="8"/>
      <c r="B5" s="8"/>
      <c r="C5" s="8"/>
      <c r="D5" s="25"/>
      <c r="E5" s="8"/>
    </row>
    <row r="6" spans="1:5" ht="18.75" x14ac:dyDescent="0.3">
      <c r="A6" s="8"/>
      <c r="B6" s="8"/>
      <c r="C6" s="9" t="s">
        <v>191</v>
      </c>
      <c r="D6" s="25"/>
      <c r="E6" s="8"/>
    </row>
    <row r="7" spans="1:5" ht="18.75" x14ac:dyDescent="0.3">
      <c r="A7" s="8"/>
      <c r="B7" s="8"/>
      <c r="C7" s="10"/>
      <c r="D7" s="25"/>
      <c r="E7" s="8"/>
    </row>
    <row r="8" spans="1:5" x14ac:dyDescent="0.25">
      <c r="A8" s="8"/>
      <c r="B8" s="76" t="s">
        <v>147</v>
      </c>
      <c r="C8" s="82"/>
      <c r="D8" s="25"/>
      <c r="E8" s="8"/>
    </row>
    <row r="9" spans="1:5" x14ac:dyDescent="0.25">
      <c r="A9" s="8"/>
      <c r="B9" s="76" t="s">
        <v>0</v>
      </c>
      <c r="C9" s="82"/>
      <c r="D9" s="25"/>
      <c r="E9" s="8"/>
    </row>
    <row r="10" spans="1:5" x14ac:dyDescent="0.25">
      <c r="A10" s="8"/>
      <c r="B10" s="76" t="s">
        <v>176</v>
      </c>
      <c r="C10" s="82"/>
      <c r="D10" s="25"/>
      <c r="E10" s="8"/>
    </row>
    <row r="11" spans="1:5" x14ac:dyDescent="0.25">
      <c r="A11" s="8"/>
      <c r="B11" s="8"/>
      <c r="C11" s="8"/>
      <c r="D11" s="25"/>
      <c r="E11" s="8"/>
    </row>
    <row r="12" spans="1:5" s="29" customFormat="1" ht="18.75" x14ac:dyDescent="0.3">
      <c r="A12" s="28"/>
      <c r="B12" s="28"/>
      <c r="C12" s="46" t="s">
        <v>149</v>
      </c>
      <c r="D12" s="52"/>
      <c r="E12" s="28"/>
    </row>
    <row r="13" spans="1:5" x14ac:dyDescent="0.25">
      <c r="C13" s="16" t="s">
        <v>150</v>
      </c>
      <c r="D13" s="22" t="s">
        <v>168</v>
      </c>
    </row>
    <row r="14" spans="1:5" x14ac:dyDescent="0.25">
      <c r="C14" s="2" t="s">
        <v>178</v>
      </c>
      <c r="D14" s="47"/>
    </row>
    <row r="15" spans="1:5" x14ac:dyDescent="0.25">
      <c r="C15" s="2" t="s">
        <v>151</v>
      </c>
      <c r="D15" s="47"/>
    </row>
    <row r="16" spans="1:5" ht="45" x14ac:dyDescent="0.25">
      <c r="C16" s="2" t="s">
        <v>152</v>
      </c>
      <c r="D16" s="47"/>
    </row>
    <row r="17" spans="1:5" ht="30" x14ac:dyDescent="0.25">
      <c r="C17" s="2" t="s">
        <v>153</v>
      </c>
      <c r="D17" s="47"/>
    </row>
    <row r="18" spans="1:5" ht="15" customHeight="1" x14ac:dyDescent="0.25">
      <c r="A18" s="8"/>
      <c r="B18" s="8"/>
      <c r="C18" s="24"/>
      <c r="D18" s="25"/>
      <c r="E18" s="8"/>
    </row>
    <row r="19" spans="1:5" x14ac:dyDescent="0.25">
      <c r="C19" s="16" t="s">
        <v>154</v>
      </c>
      <c r="D19" s="22" t="s">
        <v>168</v>
      </c>
    </row>
    <row r="20" spans="1:5" x14ac:dyDescent="0.25">
      <c r="C20" s="2" t="s">
        <v>155</v>
      </c>
      <c r="D20" s="47"/>
    </row>
    <row r="21" spans="1:5" x14ac:dyDescent="0.25">
      <c r="C21" s="2" t="s">
        <v>160</v>
      </c>
      <c r="D21" s="47"/>
    </row>
    <row r="22" spans="1:5" x14ac:dyDescent="0.25">
      <c r="C22" s="2" t="s">
        <v>156</v>
      </c>
      <c r="D22" s="47"/>
    </row>
    <row r="23" spans="1:5" ht="30" x14ac:dyDescent="0.25">
      <c r="C23" s="2" t="s">
        <v>157</v>
      </c>
      <c r="D23" s="47"/>
    </row>
    <row r="24" spans="1:5" x14ac:dyDescent="0.25">
      <c r="C24" t="s">
        <v>158</v>
      </c>
      <c r="D24" s="47"/>
    </row>
    <row r="25" spans="1:5" ht="15" customHeight="1" x14ac:dyDescent="0.25">
      <c r="A25" s="8"/>
      <c r="B25" s="8"/>
      <c r="C25" s="54" t="s">
        <v>170</v>
      </c>
      <c r="D25" s="45" t="str">
        <f>IF(AND(D14="JA",D15="JA",D16="JA",D17="JA",D20="JA",D21="JA",D22="JA",D23="JA",D24="JA"),"Voldaan","Niet voldaan")</f>
        <v>Niet voldaan</v>
      </c>
      <c r="E25" s="8"/>
    </row>
    <row r="26" spans="1:5" s="29" customFormat="1" ht="18.75" x14ac:dyDescent="0.3">
      <c r="A26" s="28"/>
      <c r="B26" s="28"/>
      <c r="C26" s="46" t="s">
        <v>4</v>
      </c>
      <c r="D26" s="52"/>
      <c r="E26" s="28"/>
    </row>
    <row r="27" spans="1:5" s="1" customFormat="1" x14ac:dyDescent="0.25">
      <c r="B27" s="1" t="s">
        <v>1</v>
      </c>
      <c r="C27" s="1" t="s">
        <v>5</v>
      </c>
      <c r="D27" s="22" t="s">
        <v>6</v>
      </c>
    </row>
    <row r="28" spans="1:5" ht="30" x14ac:dyDescent="0.25">
      <c r="B28" s="4" t="s">
        <v>2</v>
      </c>
      <c r="C28" s="2" t="s">
        <v>7</v>
      </c>
      <c r="D28" s="48"/>
      <c r="E28" s="3"/>
    </row>
    <row r="29" spans="1:5" x14ac:dyDescent="0.25">
      <c r="B29" s="4" t="s">
        <v>2</v>
      </c>
      <c r="C29" s="2" t="s">
        <v>10</v>
      </c>
      <c r="D29" s="48"/>
    </row>
    <row r="30" spans="1:5" x14ac:dyDescent="0.25">
      <c r="B30" s="4" t="s">
        <v>2</v>
      </c>
      <c r="C30" s="2" t="s">
        <v>11</v>
      </c>
      <c r="D30" s="48"/>
    </row>
    <row r="31" spans="1:5" x14ac:dyDescent="0.25">
      <c r="B31" s="4" t="s">
        <v>2</v>
      </c>
      <c r="C31" s="2" t="s">
        <v>12</v>
      </c>
      <c r="D31" s="48"/>
    </row>
    <row r="32" spans="1:5" ht="30" x14ac:dyDescent="0.25">
      <c r="B32" s="4" t="s">
        <v>2</v>
      </c>
      <c r="C32" s="2" t="s">
        <v>13</v>
      </c>
      <c r="D32" s="48"/>
    </row>
    <row r="33" spans="2:4" x14ac:dyDescent="0.25">
      <c r="B33" s="4" t="s">
        <v>41</v>
      </c>
      <c r="C33" s="2" t="s">
        <v>42</v>
      </c>
      <c r="D33" s="48"/>
    </row>
    <row r="34" spans="2:4" x14ac:dyDescent="0.25">
      <c r="B34" s="4" t="s">
        <v>41</v>
      </c>
      <c r="C34" s="2" t="s">
        <v>43</v>
      </c>
      <c r="D34" s="48"/>
    </row>
    <row r="35" spans="2:4" x14ac:dyDescent="0.25">
      <c r="B35" s="4" t="s">
        <v>41</v>
      </c>
      <c r="C35" s="2" t="s">
        <v>44</v>
      </c>
      <c r="D35" s="48"/>
    </row>
    <row r="36" spans="2:4" x14ac:dyDescent="0.25">
      <c r="B36" s="4" t="s">
        <v>89</v>
      </c>
      <c r="C36" s="2" t="s">
        <v>90</v>
      </c>
      <c r="D36" s="48"/>
    </row>
    <row r="37" spans="2:4" x14ac:dyDescent="0.25">
      <c r="B37" s="4" t="s">
        <v>89</v>
      </c>
      <c r="C37" s="2" t="s">
        <v>91</v>
      </c>
      <c r="D37" s="48"/>
    </row>
    <row r="38" spans="2:4" ht="30" x14ac:dyDescent="0.25">
      <c r="B38" s="4" t="s">
        <v>126</v>
      </c>
      <c r="C38" s="2" t="s">
        <v>127</v>
      </c>
      <c r="D38" s="48"/>
    </row>
    <row r="39" spans="2:4" ht="30" x14ac:dyDescent="0.25">
      <c r="B39" s="4" t="s">
        <v>46</v>
      </c>
      <c r="C39" s="2" t="s">
        <v>45</v>
      </c>
      <c r="D39" s="48"/>
    </row>
    <row r="40" spans="2:4" ht="30" x14ac:dyDescent="0.25">
      <c r="B40" s="4" t="s">
        <v>3</v>
      </c>
      <c r="C40" s="2" t="s">
        <v>14</v>
      </c>
      <c r="D40" s="48"/>
    </row>
    <row r="41" spans="2:4" ht="30" x14ac:dyDescent="0.25">
      <c r="B41" s="4" t="s">
        <v>3</v>
      </c>
      <c r="C41" s="2" t="s">
        <v>15</v>
      </c>
      <c r="D41" s="48"/>
    </row>
    <row r="42" spans="2:4" x14ac:dyDescent="0.25">
      <c r="B42" s="4" t="s">
        <v>47</v>
      </c>
      <c r="C42" s="2" t="s">
        <v>48</v>
      </c>
      <c r="D42" s="48"/>
    </row>
    <row r="43" spans="2:4" ht="30" x14ac:dyDescent="0.25">
      <c r="B43" s="4" t="s">
        <v>47</v>
      </c>
      <c r="C43" s="2" t="s">
        <v>49</v>
      </c>
      <c r="D43" s="48"/>
    </row>
    <row r="44" spans="2:4" ht="30" x14ac:dyDescent="0.25">
      <c r="B44" s="4" t="s">
        <v>47</v>
      </c>
      <c r="C44" s="2" t="s">
        <v>50</v>
      </c>
      <c r="D44" s="48"/>
    </row>
    <row r="45" spans="2:4" ht="30" x14ac:dyDescent="0.25">
      <c r="B45" s="4" t="s">
        <v>47</v>
      </c>
      <c r="C45" s="2" t="s">
        <v>51</v>
      </c>
      <c r="D45" s="48"/>
    </row>
    <row r="46" spans="2:4" ht="30" x14ac:dyDescent="0.25">
      <c r="B46" s="4" t="s">
        <v>47</v>
      </c>
      <c r="C46" s="2" t="s">
        <v>52</v>
      </c>
      <c r="D46" s="48"/>
    </row>
    <row r="47" spans="2:4" ht="30" x14ac:dyDescent="0.25">
      <c r="B47" s="4" t="s">
        <v>92</v>
      </c>
      <c r="C47" s="2" t="s">
        <v>93</v>
      </c>
      <c r="D47" s="48"/>
    </row>
    <row r="48" spans="2:4" ht="30" x14ac:dyDescent="0.25">
      <c r="B48" s="4" t="s">
        <v>92</v>
      </c>
      <c r="C48" s="2" t="s">
        <v>94</v>
      </c>
      <c r="D48" s="48"/>
    </row>
    <row r="49" spans="1:5" ht="30" x14ac:dyDescent="0.25">
      <c r="B49" s="4" t="s">
        <v>92</v>
      </c>
      <c r="C49" s="2" t="s">
        <v>95</v>
      </c>
      <c r="D49" s="48"/>
    </row>
    <row r="50" spans="1:5" ht="30" x14ac:dyDescent="0.25">
      <c r="B50" s="4" t="s">
        <v>128</v>
      </c>
      <c r="C50" s="2" t="s">
        <v>129</v>
      </c>
      <c r="D50" s="48"/>
    </row>
    <row r="51" spans="1:5" s="55" customFormat="1" ht="15" customHeight="1" x14ac:dyDescent="0.2">
      <c r="A51" s="45"/>
      <c r="B51" s="45"/>
      <c r="C51" s="45" t="s">
        <v>169</v>
      </c>
      <c r="D51" s="42">
        <f>SUM(D28:D50)</f>
        <v>0</v>
      </c>
      <c r="E51" s="45"/>
    </row>
    <row r="52" spans="1:5" s="55" customFormat="1" ht="15" customHeight="1" x14ac:dyDescent="0.2">
      <c r="A52" s="45"/>
      <c r="B52" s="45"/>
      <c r="C52" s="45" t="s">
        <v>170</v>
      </c>
      <c r="D52" s="45" t="str">
        <f>IF(D51&lt;46,IF(D51&gt;=1,"Onvoldoende",""),"Voldoende")</f>
        <v/>
      </c>
      <c r="E52" s="45"/>
    </row>
    <row r="53" spans="1:5" s="27" customFormat="1" ht="18.75" x14ac:dyDescent="0.3">
      <c r="A53" s="26"/>
      <c r="B53" s="26"/>
      <c r="C53" s="46" t="s">
        <v>9</v>
      </c>
      <c r="D53" s="50"/>
      <c r="E53" s="26"/>
    </row>
    <row r="54" spans="1:5" s="1" customFormat="1" x14ac:dyDescent="0.25">
      <c r="B54" s="1" t="s">
        <v>1</v>
      </c>
      <c r="C54" s="1" t="s">
        <v>5</v>
      </c>
      <c r="D54" s="22" t="s">
        <v>6</v>
      </c>
    </row>
    <row r="55" spans="1:5" x14ac:dyDescent="0.25">
      <c r="B55" s="4" t="s">
        <v>16</v>
      </c>
      <c r="C55" s="2" t="s">
        <v>21</v>
      </c>
      <c r="D55" s="48"/>
    </row>
    <row r="56" spans="1:5" ht="30" x14ac:dyDescent="0.25">
      <c r="B56" s="4" t="s">
        <v>53</v>
      </c>
      <c r="C56" s="2" t="s">
        <v>54</v>
      </c>
      <c r="D56" s="48"/>
    </row>
    <row r="57" spans="1:5" x14ac:dyDescent="0.25">
      <c r="B57" s="4" t="s">
        <v>96</v>
      </c>
      <c r="C57" s="2" t="s">
        <v>97</v>
      </c>
      <c r="D57" s="48"/>
    </row>
    <row r="58" spans="1:5" x14ac:dyDescent="0.25">
      <c r="B58" s="4" t="s">
        <v>17</v>
      </c>
      <c r="C58" s="2" t="s">
        <v>22</v>
      </c>
      <c r="D58" s="48"/>
    </row>
    <row r="59" spans="1:5" x14ac:dyDescent="0.25">
      <c r="B59" s="4" t="s">
        <v>55</v>
      </c>
      <c r="C59" s="2" t="s">
        <v>56</v>
      </c>
      <c r="D59" s="48"/>
    </row>
    <row r="60" spans="1:5" x14ac:dyDescent="0.25">
      <c r="B60" s="4" t="s">
        <v>18</v>
      </c>
      <c r="C60" s="2" t="s">
        <v>23</v>
      </c>
      <c r="D60" s="48"/>
    </row>
    <row r="61" spans="1:5" ht="30" x14ac:dyDescent="0.25">
      <c r="B61" s="4" t="s">
        <v>18</v>
      </c>
      <c r="C61" s="2" t="s">
        <v>24</v>
      </c>
      <c r="D61" s="48"/>
    </row>
    <row r="62" spans="1:5" x14ac:dyDescent="0.25">
      <c r="B62" s="4" t="s">
        <v>57</v>
      </c>
      <c r="C62" s="2" t="s">
        <v>58</v>
      </c>
      <c r="D62" s="48"/>
    </row>
    <row r="63" spans="1:5" ht="30" x14ac:dyDescent="0.25">
      <c r="B63" s="4" t="s">
        <v>98</v>
      </c>
      <c r="C63" s="2" t="s">
        <v>99</v>
      </c>
      <c r="D63" s="48"/>
    </row>
    <row r="64" spans="1:5" x14ac:dyDescent="0.25">
      <c r="B64" s="4" t="s">
        <v>98</v>
      </c>
      <c r="C64" s="2" t="s">
        <v>100</v>
      </c>
      <c r="D64" s="48"/>
    </row>
    <row r="65" spans="2:4" ht="30" x14ac:dyDescent="0.25">
      <c r="B65" s="4" t="s">
        <v>130</v>
      </c>
      <c r="C65" s="2" t="s">
        <v>131</v>
      </c>
      <c r="D65" s="48"/>
    </row>
    <row r="66" spans="2:4" ht="30" x14ac:dyDescent="0.25">
      <c r="B66" s="4" t="s">
        <v>19</v>
      </c>
      <c r="C66" s="2" t="s">
        <v>25</v>
      </c>
      <c r="D66" s="48"/>
    </row>
    <row r="67" spans="2:4" ht="30" x14ac:dyDescent="0.25">
      <c r="B67" s="4" t="s">
        <v>101</v>
      </c>
      <c r="C67" s="2" t="s">
        <v>102</v>
      </c>
      <c r="D67" s="48"/>
    </row>
    <row r="68" spans="2:4" ht="30" x14ac:dyDescent="0.25">
      <c r="B68" s="4" t="s">
        <v>101</v>
      </c>
      <c r="C68" s="2" t="s">
        <v>103</v>
      </c>
      <c r="D68" s="48"/>
    </row>
    <row r="69" spans="2:4" ht="30" x14ac:dyDescent="0.25">
      <c r="B69" s="4" t="s">
        <v>104</v>
      </c>
      <c r="C69" s="2" t="s">
        <v>105</v>
      </c>
      <c r="D69" s="48"/>
    </row>
    <row r="70" spans="2:4" x14ac:dyDescent="0.25">
      <c r="B70" s="4" t="s">
        <v>104</v>
      </c>
      <c r="C70" s="2" t="s">
        <v>106</v>
      </c>
      <c r="D70" s="48"/>
    </row>
    <row r="71" spans="2:4" ht="30" x14ac:dyDescent="0.25">
      <c r="B71" s="4" t="s">
        <v>104</v>
      </c>
      <c r="C71" s="2" t="s">
        <v>107</v>
      </c>
      <c r="D71" s="48"/>
    </row>
    <row r="72" spans="2:4" x14ac:dyDescent="0.25">
      <c r="B72" s="4" t="s">
        <v>104</v>
      </c>
      <c r="C72" s="2" t="s">
        <v>108</v>
      </c>
      <c r="D72" s="48"/>
    </row>
    <row r="73" spans="2:4" ht="30" x14ac:dyDescent="0.25">
      <c r="B73" s="4" t="s">
        <v>132</v>
      </c>
      <c r="C73" s="2" t="s">
        <v>133</v>
      </c>
      <c r="D73" s="48"/>
    </row>
    <row r="74" spans="2:4" x14ac:dyDescent="0.25">
      <c r="B74" s="4" t="s">
        <v>20</v>
      </c>
      <c r="C74" s="2" t="s">
        <v>26</v>
      </c>
      <c r="D74" s="48"/>
    </row>
    <row r="75" spans="2:4" x14ac:dyDescent="0.25">
      <c r="B75" s="4" t="s">
        <v>20</v>
      </c>
      <c r="C75" s="2" t="s">
        <v>27</v>
      </c>
      <c r="D75" s="48"/>
    </row>
    <row r="76" spans="2:4" x14ac:dyDescent="0.25">
      <c r="B76" s="4" t="s">
        <v>20</v>
      </c>
      <c r="C76" s="2" t="s">
        <v>28</v>
      </c>
      <c r="D76" s="48"/>
    </row>
    <row r="77" spans="2:4" x14ac:dyDescent="0.25">
      <c r="B77" s="4" t="s">
        <v>59</v>
      </c>
      <c r="C77" s="2" t="s">
        <v>60</v>
      </c>
      <c r="D77" s="48"/>
    </row>
    <row r="78" spans="2:4" x14ac:dyDescent="0.25">
      <c r="B78" s="4" t="s">
        <v>59</v>
      </c>
      <c r="C78" s="2" t="s">
        <v>61</v>
      </c>
      <c r="D78" s="48"/>
    </row>
    <row r="79" spans="2:4" x14ac:dyDescent="0.25">
      <c r="B79" s="4" t="s">
        <v>59</v>
      </c>
      <c r="C79" s="2" t="s">
        <v>62</v>
      </c>
      <c r="D79" s="48"/>
    </row>
    <row r="80" spans="2:4" x14ac:dyDescent="0.25">
      <c r="B80" s="4" t="s">
        <v>59</v>
      </c>
      <c r="C80" s="2" t="s">
        <v>63</v>
      </c>
      <c r="D80" s="48"/>
    </row>
    <row r="81" spans="1:5" x14ac:dyDescent="0.25">
      <c r="B81" s="4" t="s">
        <v>59</v>
      </c>
      <c r="C81" s="2" t="s">
        <v>64</v>
      </c>
      <c r="D81" s="48"/>
    </row>
    <row r="82" spans="1:5" x14ac:dyDescent="0.25">
      <c r="B82" s="4" t="s">
        <v>59</v>
      </c>
      <c r="C82" s="2" t="s">
        <v>65</v>
      </c>
      <c r="D82" s="48"/>
    </row>
    <row r="83" spans="1:5" x14ac:dyDescent="0.25">
      <c r="B83" s="4" t="s">
        <v>59</v>
      </c>
      <c r="C83" s="2" t="s">
        <v>66</v>
      </c>
      <c r="D83" s="48"/>
    </row>
    <row r="84" spans="1:5" x14ac:dyDescent="0.25">
      <c r="B84" s="4" t="s">
        <v>59</v>
      </c>
      <c r="C84" s="5" t="s">
        <v>67</v>
      </c>
      <c r="D84" s="48"/>
    </row>
    <row r="85" spans="1:5" x14ac:dyDescent="0.25">
      <c r="B85" s="4" t="s">
        <v>109</v>
      </c>
      <c r="C85" s="2" t="s">
        <v>110</v>
      </c>
      <c r="D85" s="48"/>
    </row>
    <row r="86" spans="1:5" x14ac:dyDescent="0.25">
      <c r="B86" s="4" t="s">
        <v>109</v>
      </c>
      <c r="C86" s="2" t="s">
        <v>111</v>
      </c>
      <c r="D86" s="48"/>
    </row>
    <row r="87" spans="1:5" ht="30" x14ac:dyDescent="0.25">
      <c r="B87" s="4" t="s">
        <v>109</v>
      </c>
      <c r="C87" s="2" t="s">
        <v>180</v>
      </c>
      <c r="D87" s="48"/>
    </row>
    <row r="88" spans="1:5" ht="30" x14ac:dyDescent="0.25">
      <c r="B88" s="4" t="s">
        <v>109</v>
      </c>
      <c r="C88" s="2" t="s">
        <v>113</v>
      </c>
      <c r="D88" s="48"/>
    </row>
    <row r="89" spans="1:5" ht="30" x14ac:dyDescent="0.25">
      <c r="B89" s="4" t="s">
        <v>109</v>
      </c>
      <c r="C89" s="2" t="s">
        <v>114</v>
      </c>
      <c r="D89" s="48"/>
    </row>
    <row r="90" spans="1:5" ht="30" x14ac:dyDescent="0.25">
      <c r="B90" s="4" t="s">
        <v>134</v>
      </c>
      <c r="C90" s="2" t="s">
        <v>135</v>
      </c>
      <c r="D90" s="48"/>
    </row>
    <row r="91" spans="1:5" s="55" customFormat="1" ht="15" customHeight="1" x14ac:dyDescent="0.2">
      <c r="A91" s="45"/>
      <c r="B91" s="45"/>
      <c r="C91" s="45" t="s">
        <v>169</v>
      </c>
      <c r="D91" s="42">
        <f>SUM(D55:D90)</f>
        <v>0</v>
      </c>
      <c r="E91" s="45"/>
    </row>
    <row r="92" spans="1:5" s="55" customFormat="1" ht="15" customHeight="1" x14ac:dyDescent="0.2">
      <c r="A92" s="45"/>
      <c r="B92" s="45"/>
      <c r="C92" s="45" t="s">
        <v>170</v>
      </c>
      <c r="D92" s="43" t="str">
        <f>IF(D91&lt;72,IF(D91&gt;=1,"Onvoldoende",""),"Voldoende")</f>
        <v/>
      </c>
      <c r="E92" s="45"/>
    </row>
    <row r="93" spans="1:5" s="29" customFormat="1" ht="18.75" x14ac:dyDescent="0.3">
      <c r="A93" s="28"/>
      <c r="B93" s="28"/>
      <c r="C93" s="46" t="s">
        <v>124</v>
      </c>
      <c r="D93" s="51"/>
      <c r="E93" s="28"/>
    </row>
    <row r="94" spans="1:5" s="1" customFormat="1" x14ac:dyDescent="0.25">
      <c r="B94" s="1" t="s">
        <v>1</v>
      </c>
      <c r="C94" s="1" t="s">
        <v>5</v>
      </c>
      <c r="D94" s="22" t="s">
        <v>6</v>
      </c>
    </row>
    <row r="95" spans="1:5" ht="30" x14ac:dyDescent="0.25">
      <c r="B95" s="6" t="s">
        <v>115</v>
      </c>
      <c r="C95" s="2" t="s">
        <v>116</v>
      </c>
      <c r="D95" s="48"/>
    </row>
    <row r="96" spans="1:5" ht="30" x14ac:dyDescent="0.25">
      <c r="B96" s="6" t="s">
        <v>115</v>
      </c>
      <c r="C96" s="2" t="s">
        <v>117</v>
      </c>
      <c r="D96" s="48"/>
    </row>
    <row r="97" spans="1:5" ht="30" customHeight="1" x14ac:dyDescent="0.25">
      <c r="B97" s="6" t="s">
        <v>115</v>
      </c>
      <c r="C97" s="2" t="s">
        <v>118</v>
      </c>
      <c r="D97" s="48"/>
    </row>
    <row r="98" spans="1:5" ht="60" x14ac:dyDescent="0.25">
      <c r="B98" s="6" t="s">
        <v>130</v>
      </c>
      <c r="C98" s="2" t="s">
        <v>136</v>
      </c>
      <c r="D98" s="48"/>
    </row>
    <row r="99" spans="1:5" ht="30" x14ac:dyDescent="0.25">
      <c r="B99" s="6" t="s">
        <v>137</v>
      </c>
      <c r="C99" s="2" t="s">
        <v>138</v>
      </c>
      <c r="D99" s="48"/>
    </row>
    <row r="100" spans="1:5" ht="30" x14ac:dyDescent="0.25">
      <c r="B100" s="6" t="s">
        <v>119</v>
      </c>
      <c r="C100" s="2" t="s">
        <v>120</v>
      </c>
      <c r="D100" s="48"/>
    </row>
    <row r="101" spans="1:5" ht="30" x14ac:dyDescent="0.25">
      <c r="B101" s="6" t="s">
        <v>115</v>
      </c>
      <c r="C101" s="2" t="s">
        <v>121</v>
      </c>
      <c r="D101" s="48"/>
    </row>
    <row r="102" spans="1:5" ht="60" x14ac:dyDescent="0.25">
      <c r="B102" s="6" t="s">
        <v>122</v>
      </c>
      <c r="C102" s="2" t="s">
        <v>123</v>
      </c>
      <c r="D102" s="48"/>
    </row>
    <row r="103" spans="1:5" ht="45" x14ac:dyDescent="0.25">
      <c r="B103" s="6" t="s">
        <v>139</v>
      </c>
      <c r="C103" s="2" t="s">
        <v>140</v>
      </c>
      <c r="D103" s="48"/>
    </row>
    <row r="104" spans="1:5" x14ac:dyDescent="0.25">
      <c r="B104" s="6" t="s">
        <v>141</v>
      </c>
      <c r="C104" s="2" t="s">
        <v>142</v>
      </c>
      <c r="D104" s="48"/>
    </row>
    <row r="105" spans="1:5" s="1" customFormat="1" ht="15" customHeight="1" x14ac:dyDescent="0.25">
      <c r="A105" s="12"/>
      <c r="B105" s="13"/>
      <c r="C105" s="45" t="s">
        <v>169</v>
      </c>
      <c r="D105" s="42">
        <f>SUM(D95:D104)</f>
        <v>0</v>
      </c>
      <c r="E105" s="12"/>
    </row>
    <row r="106" spans="1:5" ht="15" customHeight="1" x14ac:dyDescent="0.25">
      <c r="A106" s="8"/>
      <c r="B106" s="8"/>
      <c r="C106" s="45" t="s">
        <v>170</v>
      </c>
      <c r="D106" s="42" t="str">
        <f>IF(D105&lt;20,IF(D105&gt;=1,"Onvoldoende",""),"Voldoende")</f>
        <v/>
      </c>
      <c r="E106" s="8"/>
    </row>
    <row r="107" spans="1:5" ht="30" customHeight="1" x14ac:dyDescent="0.25">
      <c r="A107" s="7"/>
      <c r="B107" s="7"/>
      <c r="C107" s="57"/>
      <c r="D107" s="33"/>
      <c r="E107" s="7"/>
    </row>
    <row r="108" spans="1:5" x14ac:dyDescent="0.25">
      <c r="A108" s="58"/>
      <c r="B108" s="58"/>
      <c r="C108" s="31" t="s">
        <v>146</v>
      </c>
      <c r="D108" s="42">
        <f>SUM(D51+D91+D105)</f>
        <v>0</v>
      </c>
      <c r="E108" s="58"/>
    </row>
    <row r="109" spans="1:5" s="17" customFormat="1" x14ac:dyDescent="0.25">
      <c r="A109" s="53"/>
      <c r="B109" s="53"/>
      <c r="C109" s="31" t="s">
        <v>159</v>
      </c>
      <c r="D109" s="42" t="str">
        <f>IF(AND(D14="JA",D15="JA",D16="JA",D17="JA",D20="JA",D21="JA",D22="JA",D23="JA",D24="JA"),"Voldaan","Niet voldaan")</f>
        <v>Niet voldaan</v>
      </c>
      <c r="E109" s="53"/>
    </row>
    <row r="110" spans="1:5" x14ac:dyDescent="0.25">
      <c r="A110" s="58"/>
      <c r="B110" s="58"/>
      <c r="C110" s="31" t="s">
        <v>84</v>
      </c>
      <c r="D110" s="42" t="str">
        <f>IF(D51&lt;46,IF(D51&gt;=1,"Onvoldoende",""),"Voldoende")</f>
        <v/>
      </c>
      <c r="E110" s="58"/>
    </row>
    <row r="111" spans="1:5" x14ac:dyDescent="0.25">
      <c r="A111" s="58"/>
      <c r="B111" s="58"/>
      <c r="C111" s="31" t="s">
        <v>85</v>
      </c>
      <c r="D111" s="42" t="str">
        <f>D92</f>
        <v/>
      </c>
      <c r="E111" s="58"/>
    </row>
    <row r="112" spans="1:5" x14ac:dyDescent="0.25">
      <c r="A112" s="58"/>
      <c r="B112" s="58"/>
      <c r="C112" s="31" t="s">
        <v>86</v>
      </c>
      <c r="D112" s="42" t="str">
        <f>IF(D105&lt;20,IF(D105&gt;=1,"Onvoldoende",""),"Voldoende")</f>
        <v/>
      </c>
      <c r="E112" s="58"/>
    </row>
    <row r="113" spans="1:5" x14ac:dyDescent="0.25">
      <c r="A113" s="58"/>
      <c r="B113" s="58"/>
      <c r="C113" s="31" t="s">
        <v>8</v>
      </c>
      <c r="D113" s="43" t="str">
        <f>IF(D108&gt;=1,4.5/(207-138)*(D108-138)+5.5,"")</f>
        <v/>
      </c>
      <c r="E113" s="58"/>
    </row>
    <row r="114" spans="1:5" x14ac:dyDescent="0.25">
      <c r="A114" s="58"/>
      <c r="B114" s="58"/>
      <c r="C114" s="31"/>
      <c r="D114" s="83" t="str">
        <f>IF(AND(D109="Voldaan",D110="Voldoende",D111="Voldoende",D112="Voldoende"),D113,"VW")</f>
        <v>VW</v>
      </c>
      <c r="E114" s="58"/>
    </row>
    <row r="115" spans="1:5" ht="30" customHeight="1" x14ac:dyDescent="0.3">
      <c r="A115" s="7"/>
      <c r="B115" s="7"/>
      <c r="C115" s="15" t="s">
        <v>173</v>
      </c>
      <c r="D115" s="44" t="str">
        <f>IF(D114="VW","VW",D113)</f>
        <v>VW</v>
      </c>
      <c r="E115" s="7"/>
    </row>
  </sheetData>
  <sheetProtection sheet="1" objects="1" scenarios="1"/>
  <dataValidations count="2">
    <dataValidation type="list" allowBlank="1" showInputMessage="1" showErrorMessage="1" sqref="D28:D50 D55:D90 D95:D104" xr:uid="{E8D2BC18-BC54-4771-A7F4-6CB34CC5F59C}">
      <formula1>"0,1,2,3"</formula1>
    </dataValidation>
    <dataValidation type="list" allowBlank="1" showInputMessage="1" showErrorMessage="1" sqref="D20:D24 D14:D17" xr:uid="{A8B9E9CD-E955-437A-B871-8D7AF9B2CB88}">
      <formula1>"JA,NEE"</formula1>
    </dataValidation>
  </dataValidations>
  <pageMargins left="0" right="0" top="0" bottom="0"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6EAD9-1AC1-4FE1-9AEB-9F5E0C0783CD}">
  <dimension ref="A1:C6"/>
  <sheetViews>
    <sheetView workbookViewId="0">
      <selection activeCell="H14" sqref="H14"/>
    </sheetView>
  </sheetViews>
  <sheetFormatPr defaultRowHeight="15" x14ac:dyDescent="0.25"/>
  <cols>
    <col min="1" max="1" width="26.85546875" style="20" customWidth="1"/>
    <col min="2" max="2" width="31.140625" customWidth="1"/>
    <col min="3" max="3" width="43.85546875" customWidth="1"/>
  </cols>
  <sheetData>
    <row r="1" spans="1:3" s="1" customFormat="1" x14ac:dyDescent="0.25">
      <c r="A1" s="19" t="s">
        <v>161</v>
      </c>
      <c r="B1" s="1" t="s">
        <v>167</v>
      </c>
      <c r="C1" s="1" t="s">
        <v>166</v>
      </c>
    </row>
    <row r="2" spans="1:3" x14ac:dyDescent="0.25">
      <c r="A2" s="21">
        <v>44652</v>
      </c>
      <c r="B2" t="s">
        <v>174</v>
      </c>
      <c r="C2" t="s">
        <v>175</v>
      </c>
    </row>
    <row r="3" spans="1:3" x14ac:dyDescent="0.25">
      <c r="A3" s="21">
        <v>44831</v>
      </c>
      <c r="B3" t="s">
        <v>174</v>
      </c>
      <c r="C3" t="s">
        <v>177</v>
      </c>
    </row>
    <row r="4" spans="1:3" x14ac:dyDescent="0.25">
      <c r="A4" s="21">
        <v>45174</v>
      </c>
      <c r="B4" t="s">
        <v>182</v>
      </c>
      <c r="C4" t="s">
        <v>181</v>
      </c>
    </row>
    <row r="5" spans="1:3" x14ac:dyDescent="0.25">
      <c r="A5" s="21">
        <v>45530</v>
      </c>
      <c r="B5" t="s">
        <v>177</v>
      </c>
      <c r="C5" t="s">
        <v>184</v>
      </c>
    </row>
    <row r="6" spans="1:3" x14ac:dyDescent="0.25">
      <c r="A6" s="20" t="s">
        <v>192</v>
      </c>
      <c r="B6" t="s">
        <v>182</v>
      </c>
      <c r="C6" t="s">
        <v>193</v>
      </c>
    </row>
  </sheetData>
  <sheetProtection sheet="1" objects="1" scenarios="1"/>
  <phoneticPr fontId="1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9</vt:i4>
      </vt:variant>
    </vt:vector>
  </HeadingPairs>
  <TitlesOfParts>
    <vt:vector size="9" baseType="lpstr">
      <vt:lpstr>BT 1</vt:lpstr>
      <vt:lpstr>BT 2</vt:lpstr>
      <vt:lpstr>BT 3</vt:lpstr>
      <vt:lpstr>BT 4</vt:lpstr>
      <vt:lpstr>Minor 1</vt:lpstr>
      <vt:lpstr>Minor 2</vt:lpstr>
      <vt:lpstr>Minor 3</vt:lpstr>
      <vt:lpstr>Minor 4</vt:lpstr>
      <vt:lpstr>Versie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Koeten</dc:creator>
  <cp:lastModifiedBy>Mark Koeten</cp:lastModifiedBy>
  <cp:lastPrinted>2022-04-07T09:58:20Z</cp:lastPrinted>
  <dcterms:created xsi:type="dcterms:W3CDTF">2021-10-27T09:16:34Z</dcterms:created>
  <dcterms:modified xsi:type="dcterms:W3CDTF">2024-10-07T08:05:06Z</dcterms:modified>
</cp:coreProperties>
</file>